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40" windowHeight="15585" activeTab="1"/>
  </bookViews>
  <sheets>
    <sheet name="韓国１(日)" sheetId="1" r:id="rId1"/>
    <sheet name="韓国２(日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<sst xmlns="http://schemas.openxmlformats.org/spreadsheetml/2006/main" count="406" uniqueCount="143">
  <si>
    <t>No.</t>
  </si>
  <si>
    <t>区分</t>
  </si>
  <si>
    <t>単位</t>
  </si>
  <si>
    <t>人口</t>
  </si>
  <si>
    <t>総人口</t>
  </si>
  <si>
    <t>千人</t>
  </si>
  <si>
    <t>億ドル</t>
  </si>
  <si>
    <t>農林水産業</t>
  </si>
  <si>
    <t>金額</t>
  </si>
  <si>
    <t>構成比</t>
  </si>
  <si>
    <t>鉱業</t>
  </si>
  <si>
    <t>製造業</t>
  </si>
  <si>
    <t>電気・ガス・水道</t>
  </si>
  <si>
    <t>建設業</t>
  </si>
  <si>
    <t>卸・小売、宿泊・飲食</t>
  </si>
  <si>
    <t>金融・保険</t>
  </si>
  <si>
    <t>教育サービス</t>
  </si>
  <si>
    <t>歳入</t>
  </si>
  <si>
    <t>増加率</t>
  </si>
  <si>
    <t>歳出</t>
  </si>
  <si>
    <t>機能別歳出割合（中央政府、一般会計基準）</t>
  </si>
  <si>
    <t>国防</t>
  </si>
  <si>
    <t>教育</t>
  </si>
  <si>
    <t>物価指数</t>
  </si>
  <si>
    <t>消費者物価指数</t>
  </si>
  <si>
    <t>対米為替レート</t>
  </si>
  <si>
    <t>年平均値</t>
  </si>
  <si>
    <t>(注）</t>
  </si>
  <si>
    <t>輸出（Ａ）</t>
  </si>
  <si>
    <t>輸入（Ｂ）</t>
  </si>
  <si>
    <t>対アメリカ</t>
  </si>
  <si>
    <t>輸出</t>
  </si>
  <si>
    <t>輸入</t>
  </si>
  <si>
    <t>貿易収支</t>
  </si>
  <si>
    <t>対中国</t>
  </si>
  <si>
    <t>対ロシア</t>
  </si>
  <si>
    <t>対日本</t>
  </si>
  <si>
    <t>対北朝鮮</t>
  </si>
  <si>
    <t>対モンゴル</t>
  </si>
  <si>
    <t>合計</t>
  </si>
  <si>
    <t>　軽工業製品</t>
  </si>
  <si>
    <t>　化学製品</t>
  </si>
  <si>
    <t>　電気・電子機器</t>
  </si>
  <si>
    <t>　船舶</t>
  </si>
  <si>
    <t>　その他</t>
  </si>
  <si>
    <t>　穀物</t>
  </si>
  <si>
    <t>　燃料</t>
  </si>
  <si>
    <t>　鉱物</t>
  </si>
  <si>
    <t>　鉄鋼</t>
  </si>
  <si>
    <t>海外直接投資（実行ベース）</t>
  </si>
  <si>
    <t>　北米</t>
  </si>
  <si>
    <t>　中南米</t>
  </si>
  <si>
    <t>　石炭</t>
  </si>
  <si>
    <t>　石油</t>
  </si>
  <si>
    <t>　水力</t>
  </si>
  <si>
    <t>　原子力</t>
  </si>
  <si>
    <t>発電量</t>
  </si>
  <si>
    <t xml:space="preserve"> （注）</t>
  </si>
  <si>
    <t>（出所）</t>
  </si>
  <si>
    <t>品目別輸出</t>
  </si>
  <si>
    <t>品目別輸入</t>
  </si>
  <si>
    <t>韓国の統計データ（１）</t>
  </si>
  <si>
    <r>
      <t>産業別雇用構造（注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）</t>
    </r>
  </si>
  <si>
    <r>
      <t>第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次産業</t>
    </r>
  </si>
  <si>
    <r>
      <t>第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次産業</t>
    </r>
  </si>
  <si>
    <r>
      <t>第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次産業</t>
    </r>
  </si>
  <si>
    <r>
      <t>歳出/名目</t>
    </r>
    <r>
      <rPr>
        <sz val="10"/>
        <rFont val="Arial"/>
        <family val="2"/>
      </rPr>
      <t>GDP</t>
    </r>
  </si>
  <si>
    <r>
      <t>M2</t>
    </r>
    <r>
      <rPr>
        <sz val="10"/>
        <rFont val="ＭＳ Ｐゴシック"/>
        <family val="3"/>
      </rPr>
      <t>(平残）</t>
    </r>
  </si>
  <si>
    <r>
      <t>M2</t>
    </r>
    <r>
      <rPr>
        <sz val="10"/>
        <rFont val="ＭＳ Ｐゴシック"/>
        <family val="3"/>
      </rPr>
      <t>対前年伸び率</t>
    </r>
  </si>
  <si>
    <r>
      <t>M2</t>
    </r>
    <r>
      <rPr>
        <sz val="10"/>
        <rFont val="ＭＳ Ｐゴシック"/>
        <family val="3"/>
      </rPr>
      <t>/名目</t>
    </r>
    <r>
      <rPr>
        <sz val="10"/>
        <rFont val="Arial"/>
        <family val="2"/>
      </rPr>
      <t>GDP</t>
    </r>
  </si>
  <si>
    <r>
      <t>10</t>
    </r>
    <r>
      <rPr>
        <sz val="10"/>
        <rFont val="ＭＳ Ｐゴシック"/>
        <family val="3"/>
      </rPr>
      <t>億ウォン</t>
    </r>
  </si>
  <si>
    <t>％</t>
  </si>
  <si>
    <r>
      <t xml:space="preserve">1. </t>
    </r>
    <r>
      <rPr>
        <sz val="10"/>
        <rFont val="ＭＳ Ｐゴシック"/>
        <family val="3"/>
      </rPr>
      <t>経済活動人口とは、軍人、学生、専業主婦を除く</t>
    </r>
    <r>
      <rPr>
        <sz val="10"/>
        <rFont val="Arial"/>
        <family val="2"/>
      </rPr>
      <t>15</t>
    </r>
    <r>
      <rPr>
        <sz val="10"/>
        <rFont val="ＭＳ Ｐゴシック"/>
        <family val="3"/>
      </rPr>
      <t>歳以上の人口をいう。</t>
    </r>
  </si>
  <si>
    <r>
      <t xml:space="preserve">2. </t>
    </r>
    <r>
      <rPr>
        <sz val="10"/>
        <rFont val="ＭＳ Ｐゴシック"/>
        <family val="3"/>
      </rPr>
      <t>失業率は，経済活動人口に占める失業者の割合を示す。</t>
    </r>
  </si>
  <si>
    <r>
      <t xml:space="preserve">3. </t>
    </r>
    <r>
      <rPr>
        <sz val="10"/>
        <rFont val="ＭＳ Ｐゴシック"/>
        <family val="3"/>
      </rPr>
      <t>建設業は第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次産業に含まれる。</t>
    </r>
  </si>
  <si>
    <r>
      <t>4. 2000</t>
    </r>
    <r>
      <rPr>
        <sz val="10"/>
        <rFont val="ＭＳ Ｐゴシック"/>
        <family val="3"/>
      </rPr>
      <t>年の新産業区分によるものである。</t>
    </r>
  </si>
  <si>
    <r>
      <t>韓国の統計データ（</t>
    </r>
    <r>
      <rPr>
        <b/>
        <sz val="10"/>
        <rFont val="Arial"/>
        <family val="2"/>
      </rPr>
      <t>2</t>
    </r>
    <r>
      <rPr>
        <b/>
        <sz val="10"/>
        <rFont val="ＭＳ Ｐゴシック"/>
        <family val="3"/>
      </rPr>
      <t>）</t>
    </r>
  </si>
  <si>
    <r>
      <t>貿易収支（</t>
    </r>
    <r>
      <rPr>
        <sz val="10"/>
        <rFont val="Arial"/>
        <family val="2"/>
      </rPr>
      <t>A-B</t>
    </r>
    <r>
      <rPr>
        <sz val="10"/>
        <rFont val="ＭＳ Ｐゴシック"/>
        <family val="3"/>
      </rPr>
      <t>）</t>
    </r>
  </si>
  <si>
    <r>
      <t>貿易規模（Ａ</t>
    </r>
    <r>
      <rPr>
        <sz val="10"/>
        <rFont val="Arial"/>
        <family val="2"/>
      </rPr>
      <t>+</t>
    </r>
    <r>
      <rPr>
        <sz val="10"/>
        <rFont val="ＭＳ Ｐゴシック"/>
        <family val="3"/>
      </rPr>
      <t>Ｂ）</t>
    </r>
  </si>
  <si>
    <r>
      <t>100</t>
    </r>
    <r>
      <rPr>
        <sz val="10"/>
        <rFont val="ＭＳ Ｐゴシック"/>
        <family val="3"/>
      </rPr>
      <t>万ドル</t>
    </r>
  </si>
  <si>
    <t>　ヨーロッパ</t>
  </si>
  <si>
    <t>マネーサプライ</t>
  </si>
  <si>
    <t>ドル</t>
  </si>
  <si>
    <t>　アジア</t>
  </si>
  <si>
    <t>エネルギー</t>
  </si>
  <si>
    <r>
      <t>100</t>
    </r>
    <r>
      <rPr>
        <sz val="10"/>
        <rFont val="ＭＳ Ｐゴシック"/>
        <family val="3"/>
      </rPr>
      <t>万ＴＯＥ</t>
    </r>
  </si>
  <si>
    <t>ＧＷｈ</t>
  </si>
  <si>
    <t xml:space="preserve">  中東</t>
  </si>
  <si>
    <t>　化学</t>
  </si>
  <si>
    <t>　非鉄金属</t>
  </si>
  <si>
    <r>
      <t>経済活動人口（注</t>
    </r>
    <r>
      <rPr>
        <sz val="10"/>
        <rFont val="Arial"/>
        <family val="2"/>
      </rPr>
      <t>1</t>
    </r>
    <r>
      <rPr>
        <sz val="10"/>
        <rFont val="ＭＳ Ｐゴシック"/>
        <family val="3"/>
      </rPr>
      <t>）</t>
    </r>
  </si>
  <si>
    <r>
      <t>失業率（注</t>
    </r>
    <r>
      <rPr>
        <sz val="10"/>
        <rFont val="Arial"/>
        <family val="2"/>
      </rPr>
      <t>2</t>
    </r>
    <r>
      <rPr>
        <sz val="10"/>
        <rFont val="ＭＳ Ｐゴシック"/>
        <family val="3"/>
      </rPr>
      <t>）</t>
    </r>
  </si>
  <si>
    <r>
      <t>1人当りの名目</t>
    </r>
    <r>
      <rPr>
        <sz val="10"/>
        <rFont val="Arial"/>
        <family val="2"/>
      </rPr>
      <t>GDP</t>
    </r>
  </si>
  <si>
    <r>
      <t>貿易／名目</t>
    </r>
    <r>
      <rPr>
        <sz val="10"/>
        <rFont val="Arial"/>
        <family val="2"/>
      </rPr>
      <t>GDP</t>
    </r>
  </si>
  <si>
    <t>ウォン／ドル</t>
  </si>
  <si>
    <t>その他のサービス</t>
  </si>
  <si>
    <t>保健・社会福祉</t>
  </si>
  <si>
    <t>運輸および保管</t>
  </si>
  <si>
    <t>情報通信</t>
  </si>
  <si>
    <t>民間最終消費支出</t>
  </si>
  <si>
    <t>政府最終消費支出</t>
  </si>
  <si>
    <t>固定資本形成</t>
  </si>
  <si>
    <t>名目GDPの需要項目別構成</t>
  </si>
  <si>
    <t>在庫投資</t>
  </si>
  <si>
    <t>財・サービスの純輸出</t>
  </si>
  <si>
    <t>誤差脱漏</t>
  </si>
  <si>
    <t>不動産・貸与</t>
  </si>
  <si>
    <t>公共行政・国防</t>
  </si>
  <si>
    <r>
      <t>名目</t>
    </r>
    <r>
      <rPr>
        <sz val="10"/>
        <rFont val="Arial"/>
        <family val="2"/>
      </rPr>
      <t>GDP</t>
    </r>
    <r>
      <rPr>
        <sz val="10"/>
        <rFont val="ＭＳ Ｐゴシック"/>
        <family val="3"/>
      </rPr>
      <t>の産業部門別構成比・増加率（注4）</t>
    </r>
  </si>
  <si>
    <t>生産者物価指数　</t>
  </si>
  <si>
    <t>公共秩序及び安全</t>
  </si>
  <si>
    <t>外交・統一</t>
  </si>
  <si>
    <t>文化及び観光</t>
  </si>
  <si>
    <t>環境</t>
  </si>
  <si>
    <t>社会福祉</t>
  </si>
  <si>
    <t>保健</t>
  </si>
  <si>
    <t>農林水産</t>
  </si>
  <si>
    <t>産業・中小企業及びエネルギー</t>
  </si>
  <si>
    <t>交通及び物流</t>
  </si>
  <si>
    <t>通信</t>
  </si>
  <si>
    <t>国土及び地域開発</t>
  </si>
  <si>
    <t>科学技術</t>
  </si>
  <si>
    <t>予備費</t>
  </si>
  <si>
    <t>　鉄鋼製品</t>
  </si>
  <si>
    <t>　機械類・精密機器</t>
  </si>
  <si>
    <t>一般・地方行政</t>
  </si>
  <si>
    <t>機械類と精密機械</t>
  </si>
  <si>
    <t>　自動車</t>
  </si>
  <si>
    <t>財政（中央政府、一般会計基準）</t>
  </si>
  <si>
    <t>貿易（通関ベース）（注5）</t>
  </si>
  <si>
    <t>主要国別貿易（通関ベース）（注6,7)</t>
  </si>
  <si>
    <r>
      <rPr>
        <sz val="10"/>
        <rFont val="ＭＳ Ｐゴシック"/>
        <family val="3"/>
      </rPr>
      <t>5</t>
    </r>
    <r>
      <rPr>
        <sz val="10"/>
        <rFont val="Arial"/>
        <family val="2"/>
      </rPr>
      <t xml:space="preserve">. </t>
    </r>
    <r>
      <rPr>
        <sz val="11"/>
        <rFont val="ＭＳ Ｐゴシック"/>
        <family val="3"/>
      </rPr>
      <t>輸出はFOB価格，輸入はCIF価格で計上されている。</t>
    </r>
  </si>
  <si>
    <r>
      <t xml:space="preserve">6. </t>
    </r>
    <r>
      <rPr>
        <sz val="11"/>
        <rFont val="ＭＳ Ｐゴシック"/>
        <family val="3"/>
      </rPr>
      <t>北朝鮮については統一省「月刊南北交流協力動向」によるものである。</t>
    </r>
  </si>
  <si>
    <r>
      <t xml:space="preserve">7. </t>
    </r>
    <r>
      <rPr>
        <sz val="11"/>
        <rFont val="ＭＳ Ｐゴシック"/>
        <family val="3"/>
      </rPr>
      <t>中国については香港を含まない。</t>
    </r>
  </si>
  <si>
    <r>
      <t>1</t>
    </r>
    <r>
      <rPr>
        <sz val="10"/>
        <rFont val="ＭＳ Ｐゴシック"/>
        <family val="3"/>
      </rPr>
      <t>次エネルギー供給（石油換算）</t>
    </r>
  </si>
  <si>
    <r>
      <t>　</t>
    </r>
    <r>
      <rPr>
        <sz val="10"/>
        <rFont val="Arial"/>
        <family val="2"/>
      </rPr>
      <t>LNG</t>
    </r>
  </si>
  <si>
    <r>
      <t>2015</t>
    </r>
    <r>
      <rPr>
        <sz val="10"/>
        <rFont val="ＭＳ Ｐゴシック"/>
        <family val="3"/>
      </rPr>
      <t>＝</t>
    </r>
    <r>
      <rPr>
        <sz val="10"/>
        <rFont val="Arial"/>
        <family val="2"/>
      </rPr>
      <t>100</t>
    </r>
  </si>
  <si>
    <r>
      <t>2015</t>
    </r>
    <r>
      <rPr>
        <sz val="10"/>
        <rFont val="ＭＳ Ｐゴシック"/>
        <family val="3"/>
      </rPr>
      <t>＝</t>
    </r>
    <r>
      <rPr>
        <sz val="10"/>
        <rFont val="Arial"/>
        <family val="2"/>
      </rPr>
      <t xml:space="preserve">100  </t>
    </r>
  </si>
  <si>
    <t>統計庁、韓国銀行、韓国輸出入銀行、 韓国貿易協会、企画財政省、統一省、産業通商資源省、関税庁</t>
  </si>
  <si>
    <t>－</t>
  </si>
  <si>
    <r>
      <t>名目</t>
    </r>
    <r>
      <rPr>
        <sz val="10"/>
        <rFont val="Arial"/>
        <family val="2"/>
      </rPr>
      <t>GDP(2015</t>
    </r>
    <r>
      <rPr>
        <sz val="10"/>
        <rFont val="ＭＳ Ｐゴシック"/>
        <family val="3"/>
      </rPr>
      <t>年基準）</t>
    </r>
  </si>
  <si>
    <r>
      <t>実質</t>
    </r>
    <r>
      <rPr>
        <sz val="10"/>
        <rFont val="Arial"/>
        <family val="2"/>
      </rPr>
      <t>GDP</t>
    </r>
    <r>
      <rPr>
        <sz val="10"/>
        <rFont val="ＭＳ Ｐゴシック"/>
        <family val="3"/>
      </rPr>
      <t>成長率（2015年基準）</t>
    </r>
  </si>
  <si>
    <r>
      <t>軍事費／名目</t>
    </r>
    <r>
      <rPr>
        <sz val="10"/>
        <rFont val="Arial"/>
        <family val="2"/>
      </rPr>
      <t>GDP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</si>
</sst>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0.0_ "/>
    <numFmt numFmtId="179" formatCode="0_);[Red]\(0\)"/>
    <numFmt numFmtId="180" formatCode="#,##0_ "/>
    <numFmt numFmtId="181" formatCode="0.0;[Red]0.0"/>
    <numFmt numFmtId="182" formatCode="#,##0.0_);[Red]\(#,##0.0\)"/>
    <numFmt numFmtId="183" formatCode="#,##0.0_ ;[Red]\-#,##0.0\ "/>
    <numFmt numFmtId="184" formatCode="0.0"/>
    <numFmt numFmtId="185" formatCode="#,##0.0;[Red]\-#,##0.0"/>
    <numFmt numFmtId="186" formatCode="0;[Red]0"/>
    <numFmt numFmtId="187" formatCode="0.0000"/>
    <numFmt numFmtId="188" formatCode="0.000"/>
    <numFmt numFmtId="189" formatCode="0;&quot;▲ &quot;0"/>
    <numFmt numFmtId="190" formatCode="#,##0.0;&quot;▲ &quot;#,##0.0"/>
    <numFmt numFmtId="191" formatCode="#,##0;&quot;▲ &quot;#,##0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;&quot;▲ &quot;#,##0.00"/>
    <numFmt numFmtId="198" formatCode="0_ "/>
    <numFmt numFmtId="199" formatCode="#,##0.0_ "/>
    <numFmt numFmtId="200" formatCode="0;_ꠀ"/>
    <numFmt numFmtId="201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 horizontal="center"/>
    </xf>
    <xf numFmtId="190" fontId="5" fillId="0" borderId="0" xfId="0" applyNumberFormat="1" applyFont="1" applyFill="1" applyAlignment="1">
      <alignment/>
    </xf>
    <xf numFmtId="190" fontId="5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190" fontId="6" fillId="0" borderId="0" xfId="0" applyNumberFormat="1" applyFont="1" applyFill="1" applyAlignment="1">
      <alignment/>
    </xf>
    <xf numFmtId="190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 vertical="top"/>
    </xf>
    <xf numFmtId="190" fontId="5" fillId="0" borderId="11" xfId="0" applyNumberFormat="1" applyFont="1" applyFill="1" applyBorder="1" applyAlignment="1">
      <alignment horizontal="center"/>
    </xf>
    <xf numFmtId="190" fontId="5" fillId="0" borderId="13" xfId="0" applyNumberFormat="1" applyFont="1" applyFill="1" applyBorder="1" applyAlignment="1">
      <alignment vertical="top"/>
    </xf>
    <xf numFmtId="191" fontId="5" fillId="0" borderId="11" xfId="0" applyNumberFormat="1" applyFont="1" applyFill="1" applyBorder="1" applyAlignment="1">
      <alignment horizontal="center"/>
    </xf>
    <xf numFmtId="191" fontId="5" fillId="0" borderId="0" xfId="0" applyNumberFormat="1" applyFont="1" applyFill="1" applyAlignment="1">
      <alignment/>
    </xf>
    <xf numFmtId="190" fontId="5" fillId="0" borderId="13" xfId="0" applyNumberFormat="1" applyFont="1" applyFill="1" applyBorder="1" applyAlignment="1">
      <alignment horizontal="left" vertical="top"/>
    </xf>
    <xf numFmtId="191" fontId="5" fillId="0" borderId="12" xfId="0" applyNumberFormat="1" applyFont="1" applyFill="1" applyBorder="1" applyAlignment="1">
      <alignment vertical="top"/>
    </xf>
    <xf numFmtId="191" fontId="5" fillId="0" borderId="10" xfId="0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center" vertical="top"/>
    </xf>
    <xf numFmtId="190" fontId="5" fillId="0" borderId="0" xfId="0" applyNumberFormat="1" applyFont="1" applyFill="1" applyBorder="1" applyAlignment="1">
      <alignment horizontal="left" vertical="top"/>
    </xf>
    <xf numFmtId="190" fontId="5" fillId="0" borderId="0" xfId="0" applyNumberFormat="1" applyFont="1" applyFill="1" applyBorder="1" applyAlignment="1">
      <alignment vertical="top"/>
    </xf>
    <xf numFmtId="191" fontId="5" fillId="0" borderId="14" xfId="0" applyNumberFormat="1" applyFont="1" applyFill="1" applyBorder="1" applyAlignment="1">
      <alignment horizontal="left" vertical="top"/>
    </xf>
    <xf numFmtId="191" fontId="5" fillId="0" borderId="12" xfId="0" applyNumberFormat="1" applyFont="1" applyFill="1" applyBorder="1" applyAlignment="1">
      <alignment horizontal="left" vertical="top"/>
    </xf>
    <xf numFmtId="191" fontId="5" fillId="0" borderId="0" xfId="0" applyNumberFormat="1" applyFont="1" applyFill="1" applyBorder="1" applyAlignment="1">
      <alignment/>
    </xf>
    <xf numFmtId="191" fontId="5" fillId="0" borderId="13" xfId="0" applyNumberFormat="1" applyFont="1" applyFill="1" applyBorder="1" applyAlignment="1">
      <alignment horizontal="left" vertical="top"/>
    </xf>
    <xf numFmtId="0" fontId="7" fillId="0" borderId="11" xfId="0" applyNumberFormat="1" applyFont="1" applyFill="1" applyBorder="1" applyAlignment="1">
      <alignment horizontal="center"/>
    </xf>
    <xf numFmtId="191" fontId="7" fillId="0" borderId="11" xfId="0" applyNumberFormat="1" applyFont="1" applyFill="1" applyBorder="1" applyAlignment="1">
      <alignment/>
    </xf>
    <xf numFmtId="191" fontId="7" fillId="0" borderId="11" xfId="0" applyNumberFormat="1" applyFont="1" applyFill="1" applyBorder="1" applyAlignment="1" applyProtection="1">
      <alignment/>
      <protection locked="0"/>
    </xf>
    <xf numFmtId="190" fontId="7" fillId="0" borderId="11" xfId="0" applyNumberFormat="1" applyFont="1" applyFill="1" applyBorder="1" applyAlignment="1">
      <alignment/>
    </xf>
    <xf numFmtId="190" fontId="7" fillId="0" borderId="11" xfId="0" applyNumberFormat="1" applyFont="1" applyFill="1" applyBorder="1" applyAlignment="1" applyProtection="1">
      <alignment/>
      <protection locked="0"/>
    </xf>
    <xf numFmtId="191" fontId="7" fillId="0" borderId="11" xfId="49" applyNumberFormat="1" applyFont="1" applyFill="1" applyBorder="1" applyAlignment="1" applyProtection="1">
      <alignment/>
      <protection locked="0"/>
    </xf>
    <xf numFmtId="191" fontId="7" fillId="0" borderId="11" xfId="49" applyNumberFormat="1" applyFont="1" applyFill="1" applyBorder="1" applyAlignment="1">
      <alignment/>
    </xf>
    <xf numFmtId="190" fontId="7" fillId="0" borderId="11" xfId="0" applyNumberFormat="1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190" fontId="7" fillId="0" borderId="13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 horizontal="center"/>
    </xf>
    <xf numFmtId="191" fontId="7" fillId="0" borderId="11" xfId="0" applyNumberFormat="1" applyFont="1" applyFill="1" applyBorder="1" applyAlignment="1">
      <alignment horizontal="center"/>
    </xf>
    <xf numFmtId="191" fontId="7" fillId="0" borderId="10" xfId="0" applyNumberFormat="1" applyFont="1" applyFill="1" applyBorder="1" applyAlignment="1">
      <alignment horizontal="center"/>
    </xf>
    <xf numFmtId="190" fontId="7" fillId="0" borderId="0" xfId="0" applyNumberFormat="1" applyFont="1" applyFill="1" applyBorder="1" applyAlignment="1">
      <alignment horizontal="left" vertical="top"/>
    </xf>
    <xf numFmtId="191" fontId="7" fillId="0" borderId="10" xfId="49" applyNumberFormat="1" applyFont="1" applyFill="1" applyBorder="1" applyAlignment="1">
      <alignment/>
    </xf>
    <xf numFmtId="190" fontId="7" fillId="0" borderId="10" xfId="0" applyNumberFormat="1" applyFont="1" applyFill="1" applyBorder="1" applyAlignment="1">
      <alignment/>
    </xf>
    <xf numFmtId="190" fontId="7" fillId="0" borderId="11" xfId="49" applyNumberFormat="1" applyFont="1" applyFill="1" applyBorder="1" applyAlignment="1">
      <alignment/>
    </xf>
    <xf numFmtId="190" fontId="7" fillId="0" borderId="10" xfId="49" applyNumberFormat="1" applyFont="1" applyFill="1" applyBorder="1" applyAlignment="1">
      <alignment/>
    </xf>
    <xf numFmtId="190" fontId="7" fillId="0" borderId="0" xfId="0" applyNumberFormat="1" applyFont="1" applyFill="1" applyAlignment="1">
      <alignment horizontal="left"/>
    </xf>
    <xf numFmtId="190" fontId="7" fillId="0" borderId="0" xfId="0" applyNumberFormat="1" applyFont="1" applyFill="1" applyAlignment="1">
      <alignment/>
    </xf>
    <xf numFmtId="190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91" fontId="7" fillId="0" borderId="10" xfId="0" applyNumberFormat="1" applyFont="1" applyFill="1" applyBorder="1" applyAlignment="1">
      <alignment/>
    </xf>
    <xf numFmtId="190" fontId="7" fillId="0" borderId="10" xfId="0" applyNumberFormat="1" applyFont="1" applyFill="1" applyBorder="1" applyAlignment="1" applyProtection="1">
      <alignment/>
      <protection locked="0"/>
    </xf>
    <xf numFmtId="191" fontId="7" fillId="0" borderId="10" xfId="49" applyNumberFormat="1" applyFont="1" applyFill="1" applyBorder="1" applyAlignment="1" applyProtection="1">
      <alignment/>
      <protection locked="0"/>
    </xf>
    <xf numFmtId="189" fontId="7" fillId="0" borderId="11" xfId="0" applyNumberFormat="1" applyFont="1" applyFill="1" applyBorder="1" applyAlignment="1">
      <alignment horizontal="center"/>
    </xf>
    <xf numFmtId="190" fontId="7" fillId="0" borderId="11" xfId="0" applyNumberFormat="1" applyFont="1" applyFill="1" applyBorder="1" applyAlignment="1">
      <alignment horizontal="center"/>
    </xf>
    <xf numFmtId="190" fontId="4" fillId="0" borderId="0" xfId="0" applyNumberFormat="1" applyFont="1" applyFill="1" applyBorder="1" applyAlignment="1">
      <alignment horizontal="center"/>
    </xf>
    <xf numFmtId="190" fontId="7" fillId="0" borderId="12" xfId="0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191" fontId="7" fillId="0" borderId="10" xfId="0" applyNumberFormat="1" applyFont="1" applyFill="1" applyBorder="1" applyAlignment="1" applyProtection="1">
      <alignment/>
      <protection locked="0"/>
    </xf>
    <xf numFmtId="191" fontId="7" fillId="0" borderId="13" xfId="49" applyNumberFormat="1" applyFont="1" applyFill="1" applyBorder="1" applyAlignment="1">
      <alignment/>
    </xf>
    <xf numFmtId="190" fontId="7" fillId="0" borderId="15" xfId="0" applyNumberFormat="1" applyFont="1" applyFill="1" applyBorder="1" applyAlignment="1">
      <alignment/>
    </xf>
    <xf numFmtId="190" fontId="7" fillId="0" borderId="16" xfId="0" applyNumberFormat="1" applyFont="1" applyFill="1" applyBorder="1" applyAlignment="1">
      <alignment/>
    </xf>
    <xf numFmtId="38" fontId="7" fillId="0" borderId="11" xfId="49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horizontal="right" vertical="center" wrapText="1"/>
      <protection/>
    </xf>
    <xf numFmtId="180" fontId="7" fillId="0" borderId="18" xfId="65" applyNumberFormat="1" applyFont="1" applyFill="1" applyBorder="1" applyAlignment="1">
      <alignment horizontal="right" vertical="center" wrapText="1"/>
      <protection/>
    </xf>
    <xf numFmtId="0" fontId="7" fillId="0" borderId="11" xfId="65" applyFont="1" applyFill="1" applyBorder="1">
      <alignment vertical="center"/>
      <protection/>
    </xf>
    <xf numFmtId="38" fontId="7" fillId="0" borderId="15" xfId="49" applyFont="1" applyFill="1" applyBorder="1" applyAlignment="1">
      <alignment vertical="center"/>
    </xf>
    <xf numFmtId="180" fontId="7" fillId="0" borderId="19" xfId="65" applyNumberFormat="1" applyFont="1" applyFill="1" applyBorder="1" applyAlignment="1">
      <alignment horizontal="right" vertical="center" wrapText="1"/>
      <protection/>
    </xf>
    <xf numFmtId="180" fontId="7" fillId="0" borderId="11" xfId="65" applyNumberFormat="1" applyFont="1" applyFill="1" applyBorder="1" applyAlignment="1">
      <alignment horizontal="right" vertical="center" wrapText="1"/>
      <protection/>
    </xf>
    <xf numFmtId="191" fontId="7" fillId="0" borderId="11" xfId="0" applyNumberFormat="1" applyFont="1" applyFill="1" applyBorder="1" applyAlignment="1">
      <alignment horizontal="center" vertical="center"/>
    </xf>
    <xf numFmtId="190" fontId="7" fillId="0" borderId="20" xfId="0" applyNumberFormat="1" applyFont="1" applyFill="1" applyBorder="1" applyAlignment="1">
      <alignment/>
    </xf>
    <xf numFmtId="191" fontId="7" fillId="0" borderId="16" xfId="0" applyNumberFormat="1" applyFont="1" applyFill="1" applyBorder="1" applyAlignment="1" applyProtection="1">
      <alignment/>
      <protection locked="0"/>
    </xf>
    <xf numFmtId="190" fontId="4" fillId="0" borderId="0" xfId="0" applyNumberFormat="1" applyFont="1" applyFill="1" applyAlignment="1">
      <alignment horizontal="left"/>
    </xf>
    <xf numFmtId="190" fontId="5" fillId="0" borderId="14" xfId="0" applyNumberFormat="1" applyFont="1" applyFill="1" applyBorder="1" applyAlignment="1">
      <alignment wrapText="1"/>
    </xf>
    <xf numFmtId="190" fontId="5" fillId="0" borderId="14" xfId="0" applyNumberFormat="1" applyFont="1" applyFill="1" applyBorder="1" applyAlignment="1">
      <alignment horizontal="center"/>
    </xf>
    <xf numFmtId="190" fontId="5" fillId="0" borderId="21" xfId="0" applyNumberFormat="1" applyFont="1" applyFill="1" applyBorder="1" applyAlignment="1">
      <alignment wrapText="1"/>
    </xf>
    <xf numFmtId="190" fontId="5" fillId="0" borderId="21" xfId="0" applyNumberFormat="1" applyFont="1" applyFill="1" applyBorder="1" applyAlignment="1">
      <alignment/>
    </xf>
    <xf numFmtId="190" fontId="5" fillId="0" borderId="21" xfId="0" applyNumberFormat="1" applyFont="1" applyFill="1" applyBorder="1" applyAlignment="1">
      <alignment horizontal="center"/>
    </xf>
    <xf numFmtId="190" fontId="5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4" fontId="7" fillId="0" borderId="21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91" fontId="7" fillId="0" borderId="22" xfId="0" applyNumberFormat="1" applyFont="1" applyFill="1" applyBorder="1" applyAlignment="1">
      <alignment horizontal="center"/>
    </xf>
    <xf numFmtId="190" fontId="7" fillId="0" borderId="11" xfId="0" applyNumberFormat="1" applyFont="1" applyFill="1" applyBorder="1" applyAlignment="1" applyProtection="1">
      <alignment/>
      <protection/>
    </xf>
    <xf numFmtId="0" fontId="7" fillId="0" borderId="11" xfId="65" applyFont="1" applyFill="1" applyBorder="1" applyAlignment="1">
      <alignment/>
      <protection/>
    </xf>
    <xf numFmtId="178" fontId="7" fillId="0" borderId="11" xfId="65" applyNumberFormat="1" applyFont="1" applyFill="1" applyBorder="1" applyAlignment="1">
      <alignment/>
      <protection/>
    </xf>
    <xf numFmtId="0" fontId="7" fillId="0" borderId="10" xfId="65" applyFont="1" applyFill="1" applyBorder="1" applyAlignment="1">
      <alignment/>
      <protection/>
    </xf>
    <xf numFmtId="180" fontId="7" fillId="0" borderId="18" xfId="0" applyNumberFormat="1" applyFont="1" applyFill="1" applyBorder="1" applyAlignment="1">
      <alignment horizontal="right" wrapText="1"/>
    </xf>
    <xf numFmtId="180" fontId="7" fillId="0" borderId="20" xfId="0" applyNumberFormat="1" applyFont="1" applyFill="1" applyBorder="1" applyAlignment="1">
      <alignment horizontal="right" wrapText="1"/>
    </xf>
    <xf numFmtId="38" fontId="7" fillId="0" borderId="11" xfId="49" applyFont="1" applyFill="1" applyBorder="1" applyAlignment="1">
      <alignment/>
    </xf>
    <xf numFmtId="38" fontId="7" fillId="0" borderId="15" xfId="49" applyFont="1" applyFill="1" applyBorder="1" applyAlignment="1">
      <alignment/>
    </xf>
    <xf numFmtId="38" fontId="7" fillId="0" borderId="10" xfId="49" applyFont="1" applyFill="1" applyBorder="1" applyAlignment="1">
      <alignment/>
    </xf>
    <xf numFmtId="180" fontId="7" fillId="0" borderId="11" xfId="65" applyNumberFormat="1" applyFont="1" applyFill="1" applyBorder="1" applyAlignment="1">
      <alignment horizontal="right" wrapText="1"/>
      <protection/>
    </xf>
    <xf numFmtId="180" fontId="7" fillId="0" borderId="15" xfId="65" applyNumberFormat="1" applyFont="1" applyFill="1" applyBorder="1" applyAlignment="1">
      <alignment horizontal="right" wrapText="1"/>
      <protection/>
    </xf>
    <xf numFmtId="180" fontId="7" fillId="0" borderId="10" xfId="65" applyNumberFormat="1" applyFont="1" applyFill="1" applyBorder="1" applyAlignment="1">
      <alignment horizontal="right" wrapText="1"/>
      <protection/>
    </xf>
    <xf numFmtId="180" fontId="7" fillId="0" borderId="18" xfId="65" applyNumberFormat="1" applyFont="1" applyFill="1" applyBorder="1" applyAlignment="1">
      <alignment horizontal="right" wrapText="1"/>
      <protection/>
    </xf>
    <xf numFmtId="180" fontId="7" fillId="0" borderId="23" xfId="0" applyNumberFormat="1" applyFont="1" applyFill="1" applyBorder="1" applyAlignment="1">
      <alignment horizontal="right" wrapText="1"/>
    </xf>
    <xf numFmtId="180" fontId="7" fillId="0" borderId="11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90" fontId="7" fillId="0" borderId="24" xfId="0" applyNumberFormat="1" applyFont="1" applyFill="1" applyBorder="1" applyAlignment="1">
      <alignment/>
    </xf>
    <xf numFmtId="0" fontId="0" fillId="0" borderId="0" xfId="65" applyFont="1" applyFill="1">
      <alignment vertical="center"/>
      <protection/>
    </xf>
    <xf numFmtId="200" fontId="7" fillId="0" borderId="0" xfId="65" applyNumberFormat="1" applyFont="1" applyFill="1">
      <alignment vertical="center"/>
      <protection/>
    </xf>
    <xf numFmtId="190" fontId="7" fillId="0" borderId="11" xfId="0" applyNumberFormat="1" applyFont="1" applyFill="1" applyBorder="1" applyAlignment="1" applyProtection="1">
      <alignment horizontal="right"/>
      <protection locked="0"/>
    </xf>
    <xf numFmtId="190" fontId="5" fillId="0" borderId="11" xfId="0" applyNumberFormat="1" applyFont="1" applyFill="1" applyBorder="1" applyAlignment="1">
      <alignment horizontal="right"/>
    </xf>
    <xf numFmtId="191" fontId="4" fillId="0" borderId="0" xfId="0" applyNumberFormat="1" applyFont="1" applyFill="1" applyAlignment="1">
      <alignment vertical="center"/>
    </xf>
    <xf numFmtId="190" fontId="5" fillId="0" borderId="11" xfId="0" applyNumberFormat="1" applyFont="1" applyFill="1" applyBorder="1" applyAlignment="1">
      <alignment/>
    </xf>
    <xf numFmtId="191" fontId="7" fillId="0" borderId="14" xfId="0" applyNumberFormat="1" applyFont="1" applyFill="1" applyBorder="1" applyAlignment="1">
      <alignment vertical="top"/>
    </xf>
    <xf numFmtId="191" fontId="7" fillId="0" borderId="12" xfId="0" applyNumberFormat="1" applyFont="1" applyFill="1" applyBorder="1" applyAlignment="1">
      <alignment vertical="top"/>
    </xf>
    <xf numFmtId="191" fontId="7" fillId="0" borderId="13" xfId="0" applyNumberFormat="1" applyFont="1" applyFill="1" applyBorder="1" applyAlignment="1">
      <alignment vertical="top"/>
    </xf>
    <xf numFmtId="190" fontId="5" fillId="0" borderId="14" xfId="0" applyNumberFormat="1" applyFont="1" applyFill="1" applyBorder="1" applyAlignment="1">
      <alignment vertical="top" wrapText="1"/>
    </xf>
    <xf numFmtId="190" fontId="5" fillId="0" borderId="12" xfId="0" applyNumberFormat="1" applyFont="1" applyFill="1" applyBorder="1" applyAlignment="1">
      <alignment vertical="top" wrapText="1"/>
    </xf>
    <xf numFmtId="190" fontId="5" fillId="0" borderId="13" xfId="0" applyNumberFormat="1" applyFont="1" applyFill="1" applyBorder="1" applyAlignment="1">
      <alignment vertical="top" wrapText="1"/>
    </xf>
    <xf numFmtId="191" fontId="7" fillId="0" borderId="14" xfId="0" applyNumberFormat="1" applyFont="1" applyFill="1" applyBorder="1" applyAlignment="1">
      <alignment horizontal="center" vertical="top"/>
    </xf>
    <xf numFmtId="191" fontId="7" fillId="0" borderId="12" xfId="0" applyNumberFormat="1" applyFont="1" applyFill="1" applyBorder="1" applyAlignment="1">
      <alignment horizontal="center" vertical="top"/>
    </xf>
    <xf numFmtId="191" fontId="7" fillId="0" borderId="13" xfId="0" applyNumberFormat="1" applyFont="1" applyFill="1" applyBorder="1" applyAlignment="1">
      <alignment horizontal="center" vertical="top"/>
    </xf>
    <xf numFmtId="190" fontId="5" fillId="0" borderId="14" xfId="0" applyNumberFormat="1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191" fontId="5" fillId="0" borderId="11" xfId="0" applyNumberFormat="1" applyFont="1" applyFill="1" applyBorder="1" applyAlignment="1">
      <alignment/>
    </xf>
    <xf numFmtId="190" fontId="7" fillId="0" borderId="11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vertical="top"/>
    </xf>
    <xf numFmtId="190" fontId="5" fillId="0" borderId="12" xfId="0" applyNumberFormat="1" applyFont="1" applyFill="1" applyBorder="1" applyAlignment="1">
      <alignment vertical="top"/>
    </xf>
    <xf numFmtId="190" fontId="5" fillId="0" borderId="13" xfId="0" applyNumberFormat="1" applyFont="1" applyFill="1" applyBorder="1" applyAlignment="1">
      <alignment vertical="top"/>
    </xf>
    <xf numFmtId="190" fontId="5" fillId="0" borderId="10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horizontal="left" vertical="top"/>
    </xf>
    <xf numFmtId="190" fontId="5" fillId="0" borderId="13" xfId="0" applyNumberFormat="1" applyFont="1" applyFill="1" applyBorder="1" applyAlignment="1">
      <alignment horizontal="left" vertical="top"/>
    </xf>
    <xf numFmtId="190" fontId="5" fillId="0" borderId="22" xfId="0" applyNumberFormat="1" applyFont="1" applyFill="1" applyBorder="1" applyAlignment="1">
      <alignment vertical="top"/>
    </xf>
    <xf numFmtId="190" fontId="5" fillId="0" borderId="21" xfId="0" applyNumberFormat="1" applyFont="1" applyFill="1" applyBorder="1" applyAlignment="1">
      <alignment vertical="top"/>
    </xf>
    <xf numFmtId="190" fontId="5" fillId="0" borderId="25" xfId="0" applyNumberFormat="1" applyFont="1" applyFill="1" applyBorder="1" applyAlignment="1">
      <alignment vertical="top"/>
    </xf>
    <xf numFmtId="190" fontId="5" fillId="0" borderId="24" xfId="0" applyNumberFormat="1" applyFont="1" applyFill="1" applyBorder="1" applyAlignment="1">
      <alignment vertical="top"/>
    </xf>
    <xf numFmtId="190" fontId="5" fillId="0" borderId="26" xfId="0" applyNumberFormat="1" applyFont="1" applyFill="1" applyBorder="1" applyAlignment="1">
      <alignment vertical="top"/>
    </xf>
    <xf numFmtId="190" fontId="5" fillId="0" borderId="27" xfId="0" applyNumberFormat="1" applyFont="1" applyFill="1" applyBorder="1" applyAlignment="1">
      <alignment vertical="top"/>
    </xf>
    <xf numFmtId="190" fontId="5" fillId="0" borderId="14" xfId="0" applyNumberFormat="1" applyFont="1" applyFill="1" applyBorder="1" applyAlignment="1">
      <alignment horizontal="left" vertical="top" wrapText="1"/>
    </xf>
    <xf numFmtId="190" fontId="5" fillId="0" borderId="12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 horizontal="left" vertical="top"/>
    </xf>
    <xf numFmtId="190" fontId="5" fillId="0" borderId="16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horizontal="center"/>
    </xf>
    <xf numFmtId="190" fontId="5" fillId="0" borderId="16" xfId="0" applyNumberFormat="1" applyFont="1" applyFill="1" applyBorder="1" applyAlignment="1">
      <alignment horizontal="center"/>
    </xf>
    <xf numFmtId="190" fontId="5" fillId="0" borderId="1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191" fontId="5" fillId="0" borderId="14" xfId="0" applyNumberFormat="1" applyFont="1" applyFill="1" applyBorder="1" applyAlignment="1">
      <alignment horizontal="center" vertical="center"/>
    </xf>
    <xf numFmtId="191" fontId="5" fillId="0" borderId="12" xfId="0" applyNumberFormat="1" applyFont="1" applyFill="1" applyBorder="1" applyAlignment="1">
      <alignment horizontal="center" vertical="center"/>
    </xf>
    <xf numFmtId="191" fontId="5" fillId="0" borderId="13" xfId="0" applyNumberFormat="1" applyFont="1" applyFill="1" applyBorder="1" applyAlignment="1">
      <alignment horizontal="center" vertical="center"/>
    </xf>
    <xf numFmtId="191" fontId="7" fillId="0" borderId="14" xfId="0" applyNumberFormat="1" applyFont="1" applyFill="1" applyBorder="1" applyAlignment="1">
      <alignment horizontal="center" vertical="center"/>
    </xf>
    <xf numFmtId="191" fontId="7" fillId="0" borderId="12" xfId="0" applyNumberFormat="1" applyFont="1" applyFill="1" applyBorder="1" applyAlignment="1">
      <alignment horizontal="center" vertical="center"/>
    </xf>
    <xf numFmtId="191" fontId="7" fillId="0" borderId="13" xfId="0" applyNumberFormat="1" applyFont="1" applyFill="1" applyBorder="1" applyAlignment="1">
      <alignment horizontal="center" vertical="center"/>
    </xf>
    <xf numFmtId="191" fontId="7" fillId="0" borderId="14" xfId="49" applyNumberFormat="1" applyFont="1" applyFill="1" applyBorder="1" applyAlignment="1">
      <alignment horizontal="center" vertical="center"/>
    </xf>
    <xf numFmtId="191" fontId="7" fillId="0" borderId="12" xfId="49" applyNumberFormat="1" applyFont="1" applyFill="1" applyBorder="1" applyAlignment="1">
      <alignment horizontal="center" vertical="center"/>
    </xf>
    <xf numFmtId="191" fontId="7" fillId="0" borderId="13" xfId="49" applyNumberFormat="1" applyFont="1" applyFill="1" applyBorder="1" applyAlignment="1">
      <alignment horizontal="center" vertical="center"/>
    </xf>
    <xf numFmtId="190" fontId="7" fillId="0" borderId="14" xfId="0" applyNumberFormat="1" applyFont="1" applyFill="1" applyBorder="1" applyAlignment="1">
      <alignment horizontal="center" vertical="center"/>
    </xf>
    <xf numFmtId="190" fontId="7" fillId="0" borderId="12" xfId="0" applyNumberFormat="1" applyFont="1" applyFill="1" applyBorder="1" applyAlignment="1">
      <alignment horizontal="center" vertical="center"/>
    </xf>
    <xf numFmtId="190" fontId="7" fillId="0" borderId="13" xfId="0" applyNumberFormat="1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/>
    </xf>
    <xf numFmtId="191" fontId="5" fillId="0" borderId="15" xfId="0" applyNumberFormat="1" applyFont="1" applyFill="1" applyBorder="1" applyAlignment="1">
      <alignment/>
    </xf>
    <xf numFmtId="191" fontId="7" fillId="0" borderId="22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/>
    </xf>
    <xf numFmtId="191" fontId="5" fillId="0" borderId="14" xfId="0" applyNumberFormat="1" applyFont="1" applyFill="1" applyBorder="1" applyAlignment="1">
      <alignment vertical="top"/>
    </xf>
    <xf numFmtId="191" fontId="5" fillId="0" borderId="12" xfId="0" applyNumberFormat="1" applyFont="1" applyFill="1" applyBorder="1" applyAlignment="1">
      <alignment vertical="top"/>
    </xf>
    <xf numFmtId="191" fontId="5" fillId="0" borderId="13" xfId="0" applyNumberFormat="1" applyFont="1" applyFill="1" applyBorder="1" applyAlignment="1">
      <alignment vertical="top"/>
    </xf>
    <xf numFmtId="190" fontId="7" fillId="0" borderId="10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韓国１(日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C112"/>
  <sheetViews>
    <sheetView zoomScale="85" zoomScaleNormal="85" zoomScaleSheetLayoutView="100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C6" sqref="C6:C8"/>
    </sheetView>
  </sheetViews>
  <sheetFormatPr defaultColWidth="13.00390625" defaultRowHeight="13.5"/>
  <cols>
    <col min="1" max="1" width="4.50390625" style="79" customWidth="1"/>
    <col min="2" max="2" width="20.625" style="79" customWidth="1"/>
    <col min="3" max="3" width="17.625" style="79" customWidth="1"/>
    <col min="4" max="4" width="9.125" style="79" customWidth="1"/>
    <col min="5" max="5" width="9.875" style="79" customWidth="1"/>
    <col min="6" max="9" width="10.625" style="79" hidden="1" customWidth="1"/>
    <col min="10" max="12" width="7.50390625" style="79" bestFit="1" customWidth="1"/>
    <col min="13" max="13" width="7.75390625" style="79" bestFit="1" customWidth="1"/>
    <col min="14" max="15" width="7.50390625" style="79" bestFit="1" customWidth="1"/>
    <col min="16" max="17" width="8.75390625" style="79" bestFit="1" customWidth="1"/>
    <col min="18" max="19" width="8.75390625" style="56" bestFit="1" customWidth="1"/>
    <col min="20" max="20" width="8.75390625" style="83" bestFit="1" customWidth="1"/>
    <col min="21" max="21" width="8.75390625" style="83" customWidth="1"/>
    <col min="22" max="23" width="8.75390625" style="79" bestFit="1" customWidth="1"/>
    <col min="24" max="24" width="9.375" style="79" bestFit="1" customWidth="1"/>
    <col min="25" max="29" width="8.75390625" style="79" bestFit="1" customWidth="1"/>
    <col min="30" max="16384" width="13.00390625" style="79" customWidth="1"/>
  </cols>
  <sheetData>
    <row r="1" spans="1:21" s="3" customFormat="1" ht="22.5" customHeight="1">
      <c r="A1" s="55" t="s">
        <v>61</v>
      </c>
      <c r="B1" s="1"/>
      <c r="C1" s="5"/>
      <c r="D1" s="53"/>
      <c r="E1" s="2"/>
      <c r="F1" s="1"/>
      <c r="G1" s="1"/>
      <c r="H1" s="1"/>
      <c r="I1" s="6"/>
      <c r="J1" s="6"/>
      <c r="K1" s="6"/>
      <c r="L1" s="4"/>
      <c r="M1" s="4"/>
      <c r="N1" s="4"/>
      <c r="O1" s="4"/>
      <c r="P1" s="4"/>
      <c r="Q1" s="4"/>
      <c r="R1" s="35"/>
      <c r="S1" s="35"/>
      <c r="T1" s="4"/>
      <c r="U1" s="4"/>
    </row>
    <row r="2" spans="1:29" s="3" customFormat="1" ht="22.5" customHeight="1">
      <c r="A2" s="37" t="s">
        <v>0</v>
      </c>
      <c r="B2" s="142" t="s">
        <v>1</v>
      </c>
      <c r="C2" s="143"/>
      <c r="D2" s="144"/>
      <c r="E2" s="7" t="s">
        <v>2</v>
      </c>
      <c r="F2" s="25">
        <v>1996</v>
      </c>
      <c r="G2" s="25">
        <v>1997</v>
      </c>
      <c r="H2" s="25">
        <v>1998</v>
      </c>
      <c r="I2" s="25">
        <v>1999</v>
      </c>
      <c r="J2" s="25">
        <v>2000</v>
      </c>
      <c r="K2" s="47">
        <v>2001</v>
      </c>
      <c r="L2" s="25">
        <v>2002</v>
      </c>
      <c r="M2" s="25">
        <v>2003</v>
      </c>
      <c r="N2" s="25">
        <v>2004</v>
      </c>
      <c r="O2" s="25">
        <v>2005</v>
      </c>
      <c r="P2" s="25">
        <v>2006</v>
      </c>
      <c r="Q2" s="25">
        <v>2007</v>
      </c>
      <c r="R2" s="25">
        <v>2008</v>
      </c>
      <c r="S2" s="47">
        <v>2009</v>
      </c>
      <c r="T2" s="25">
        <v>2010</v>
      </c>
      <c r="U2" s="25">
        <v>2011</v>
      </c>
      <c r="V2" s="25">
        <v>2012</v>
      </c>
      <c r="W2" s="25">
        <v>2013</v>
      </c>
      <c r="X2" s="25">
        <v>2014</v>
      </c>
      <c r="Y2" s="25">
        <v>2015</v>
      </c>
      <c r="Z2" s="25">
        <v>2016</v>
      </c>
      <c r="AA2" s="25">
        <v>2017</v>
      </c>
      <c r="AB2" s="25">
        <v>2018</v>
      </c>
      <c r="AC2" s="25">
        <v>2019</v>
      </c>
    </row>
    <row r="3" spans="1:29" s="3" customFormat="1" ht="22.5" customHeight="1">
      <c r="A3" s="117">
        <v>1</v>
      </c>
      <c r="B3" s="124" t="s">
        <v>3</v>
      </c>
      <c r="C3" s="127" t="s">
        <v>4</v>
      </c>
      <c r="D3" s="128"/>
      <c r="E3" s="7" t="s">
        <v>5</v>
      </c>
      <c r="F3" s="26">
        <v>45525</v>
      </c>
      <c r="G3" s="26">
        <v>45954</v>
      </c>
      <c r="H3" s="26">
        <v>46287</v>
      </c>
      <c r="I3" s="26">
        <v>46617</v>
      </c>
      <c r="J3" s="26">
        <v>47008.111</v>
      </c>
      <c r="K3" s="48">
        <v>47370</v>
      </c>
      <c r="L3" s="26">
        <v>47645</v>
      </c>
      <c r="M3" s="26">
        <v>47892</v>
      </c>
      <c r="N3" s="26">
        <v>48083</v>
      </c>
      <c r="O3" s="27">
        <v>48185</v>
      </c>
      <c r="P3" s="27">
        <v>48438</v>
      </c>
      <c r="Q3" s="27">
        <v>48684</v>
      </c>
      <c r="R3" s="27">
        <v>49055</v>
      </c>
      <c r="S3" s="58">
        <v>49308</v>
      </c>
      <c r="T3" s="27">
        <v>49554</v>
      </c>
      <c r="U3" s="27">
        <v>49937</v>
      </c>
      <c r="V3" s="27">
        <v>50200</v>
      </c>
      <c r="W3" s="27">
        <v>50429</v>
      </c>
      <c r="X3" s="27">
        <v>50747</v>
      </c>
      <c r="Y3" s="27">
        <v>51015</v>
      </c>
      <c r="Z3" s="27">
        <v>51218</v>
      </c>
      <c r="AA3" s="27">
        <v>51362</v>
      </c>
      <c r="AB3" s="27">
        <v>51607</v>
      </c>
      <c r="AC3" s="27">
        <v>51709</v>
      </c>
    </row>
    <row r="4" spans="1:29" s="3" customFormat="1" ht="22.5" customHeight="1">
      <c r="A4" s="118"/>
      <c r="B4" s="125"/>
      <c r="C4" s="127" t="s">
        <v>90</v>
      </c>
      <c r="D4" s="128"/>
      <c r="E4" s="7" t="s">
        <v>5</v>
      </c>
      <c r="F4" s="26">
        <v>21288</v>
      </c>
      <c r="G4" s="26">
        <v>21782</v>
      </c>
      <c r="H4" s="26">
        <v>21428</v>
      </c>
      <c r="I4" s="26">
        <v>21666</v>
      </c>
      <c r="J4" s="26">
        <v>22151</v>
      </c>
      <c r="K4" s="48">
        <v>22511</v>
      </c>
      <c r="L4" s="26">
        <v>22982</v>
      </c>
      <c r="M4" s="26">
        <v>23043</v>
      </c>
      <c r="N4" s="26">
        <v>23544</v>
      </c>
      <c r="O4" s="26">
        <v>23718</v>
      </c>
      <c r="P4" s="26">
        <v>24024</v>
      </c>
      <c r="Q4" s="26">
        <v>24351</v>
      </c>
      <c r="R4" s="26">
        <v>24551</v>
      </c>
      <c r="S4" s="48">
        <v>24582</v>
      </c>
      <c r="T4" s="27">
        <v>24956</v>
      </c>
      <c r="U4" s="27">
        <v>25389</v>
      </c>
      <c r="V4" s="27">
        <v>25781</v>
      </c>
      <c r="W4" s="27">
        <v>26108</v>
      </c>
      <c r="X4" s="27">
        <v>26836</v>
      </c>
      <c r="Y4" s="27">
        <v>27153</v>
      </c>
      <c r="Z4" s="27">
        <v>27418</v>
      </c>
      <c r="AA4" s="27">
        <v>27748</v>
      </c>
      <c r="AB4" s="27">
        <v>27895</v>
      </c>
      <c r="AC4" s="27">
        <v>28186</v>
      </c>
    </row>
    <row r="5" spans="1:29" s="3" customFormat="1" ht="22.5" customHeight="1">
      <c r="A5" s="118"/>
      <c r="B5" s="125"/>
      <c r="C5" s="127" t="s">
        <v>91</v>
      </c>
      <c r="D5" s="128"/>
      <c r="E5" s="10" t="s">
        <v>71</v>
      </c>
      <c r="F5" s="28">
        <v>2</v>
      </c>
      <c r="G5" s="28">
        <v>2.6</v>
      </c>
      <c r="H5" s="28">
        <v>7</v>
      </c>
      <c r="I5" s="28">
        <v>6.3</v>
      </c>
      <c r="J5" s="29">
        <v>4.4</v>
      </c>
      <c r="K5" s="49">
        <v>4</v>
      </c>
      <c r="L5" s="29">
        <v>3.3</v>
      </c>
      <c r="M5" s="29">
        <v>3.6</v>
      </c>
      <c r="N5" s="29">
        <v>3.7</v>
      </c>
      <c r="O5" s="29">
        <v>3.7</v>
      </c>
      <c r="P5" s="29">
        <v>3.5</v>
      </c>
      <c r="Q5" s="29">
        <v>3.2</v>
      </c>
      <c r="R5" s="54">
        <v>3.2</v>
      </c>
      <c r="S5" s="70">
        <v>3.6</v>
      </c>
      <c r="T5" s="28">
        <v>3.7</v>
      </c>
      <c r="U5" s="28">
        <v>3.4</v>
      </c>
      <c r="V5" s="28">
        <v>3.2</v>
      </c>
      <c r="W5" s="28">
        <v>3.1</v>
      </c>
      <c r="X5" s="28">
        <v>3.5</v>
      </c>
      <c r="Y5" s="28">
        <v>3.6</v>
      </c>
      <c r="Z5" s="28">
        <v>3.7</v>
      </c>
      <c r="AA5" s="28">
        <v>3.7</v>
      </c>
      <c r="AB5" s="28">
        <v>3.8</v>
      </c>
      <c r="AC5" s="28">
        <v>3.8</v>
      </c>
    </row>
    <row r="6" spans="1:29" s="3" customFormat="1" ht="22.5" customHeight="1">
      <c r="A6" s="118"/>
      <c r="B6" s="125"/>
      <c r="C6" s="124" t="s">
        <v>62</v>
      </c>
      <c r="D6" s="10" t="s">
        <v>63</v>
      </c>
      <c r="E6" s="10" t="s">
        <v>71</v>
      </c>
      <c r="F6" s="28">
        <v>11.139883949551624</v>
      </c>
      <c r="G6" s="28">
        <v>10.771188837560102</v>
      </c>
      <c r="H6" s="28">
        <v>12.022269034005417</v>
      </c>
      <c r="I6" s="28">
        <v>11.344931250308019</v>
      </c>
      <c r="J6" s="28">
        <v>10.602193231234638</v>
      </c>
      <c r="K6" s="41">
        <v>9.957352123122567</v>
      </c>
      <c r="L6" s="28">
        <v>9.332852180973433</v>
      </c>
      <c r="M6" s="28">
        <v>8.805806999476033</v>
      </c>
      <c r="N6" s="28">
        <v>8.1</v>
      </c>
      <c r="O6" s="28">
        <v>7.9</v>
      </c>
      <c r="P6" s="28">
        <v>7.7</v>
      </c>
      <c r="Q6" s="28">
        <v>7.4</v>
      </c>
      <c r="R6" s="28">
        <v>7.2</v>
      </c>
      <c r="S6" s="41">
        <v>7</v>
      </c>
      <c r="T6" s="28">
        <v>6.6</v>
      </c>
      <c r="U6" s="28">
        <v>6.4</v>
      </c>
      <c r="V6" s="28">
        <v>6.2</v>
      </c>
      <c r="W6" s="28">
        <v>6.1</v>
      </c>
      <c r="X6" s="28">
        <v>5.6</v>
      </c>
      <c r="Y6" s="28">
        <v>5.1</v>
      </c>
      <c r="Z6" s="28">
        <v>4.8</v>
      </c>
      <c r="AA6" s="28">
        <v>4.8</v>
      </c>
      <c r="AB6" s="28">
        <v>5</v>
      </c>
      <c r="AC6" s="28">
        <v>5.1</v>
      </c>
    </row>
    <row r="7" spans="1:29" s="3" customFormat="1" ht="22.5" customHeight="1">
      <c r="A7" s="118"/>
      <c r="B7" s="125"/>
      <c r="C7" s="125"/>
      <c r="D7" s="10" t="s">
        <v>64</v>
      </c>
      <c r="E7" s="10" t="s">
        <v>71</v>
      </c>
      <c r="F7" s="28">
        <v>23.226586102719033</v>
      </c>
      <c r="G7" s="28">
        <v>26.21386820024512</v>
      </c>
      <c r="H7" s="28">
        <v>20.19645902297121</v>
      </c>
      <c r="I7" s="28">
        <v>19.19846237248041</v>
      </c>
      <c r="J7" s="28">
        <v>20.4</v>
      </c>
      <c r="K7" s="61">
        <v>19.9</v>
      </c>
      <c r="L7" s="28">
        <v>19.2</v>
      </c>
      <c r="M7" s="28">
        <v>19.1</v>
      </c>
      <c r="N7" s="28">
        <v>18.6</v>
      </c>
      <c r="O7" s="60">
        <v>18.1</v>
      </c>
      <c r="P7" s="28">
        <v>17.6</v>
      </c>
      <c r="Q7" s="28">
        <v>17.2</v>
      </c>
      <c r="R7" s="28">
        <v>16.9</v>
      </c>
      <c r="S7" s="41">
        <v>16.4</v>
      </c>
      <c r="T7" s="28">
        <v>17</v>
      </c>
      <c r="U7" s="28">
        <v>16.9</v>
      </c>
      <c r="V7" s="28">
        <v>16.6</v>
      </c>
      <c r="W7" s="28">
        <v>16.7</v>
      </c>
      <c r="X7" s="28">
        <v>17.3</v>
      </c>
      <c r="Y7" s="28">
        <v>17.6</v>
      </c>
      <c r="Z7" s="28">
        <v>17.4</v>
      </c>
      <c r="AA7" s="28">
        <v>17.2</v>
      </c>
      <c r="AB7" s="28">
        <v>16.9</v>
      </c>
      <c r="AC7" s="28">
        <v>16.4</v>
      </c>
    </row>
    <row r="8" spans="1:29" s="3" customFormat="1" ht="22.5" customHeight="1">
      <c r="A8" s="119"/>
      <c r="B8" s="126"/>
      <c r="C8" s="126"/>
      <c r="D8" s="10" t="s">
        <v>65</v>
      </c>
      <c r="E8" s="10" t="s">
        <v>71</v>
      </c>
      <c r="F8" s="60">
        <v>66.09120989785643</v>
      </c>
      <c r="G8" s="28">
        <v>67.71471669652117</v>
      </c>
      <c r="H8" s="28">
        <v>68.22650215668573</v>
      </c>
      <c r="I8" s="28">
        <v>68.71519392834261</v>
      </c>
      <c r="J8" s="28">
        <v>69.0206088107393</v>
      </c>
      <c r="K8" s="28">
        <v>70.17893565733358</v>
      </c>
      <c r="L8" s="28">
        <v>71.4556362488159</v>
      </c>
      <c r="M8" s="60">
        <v>72.12405369758072</v>
      </c>
      <c r="N8" s="28">
        <v>73.3</v>
      </c>
      <c r="O8" s="28">
        <v>73.9</v>
      </c>
      <c r="P8" s="60">
        <v>74.7</v>
      </c>
      <c r="Q8" s="28">
        <v>75.4</v>
      </c>
      <c r="R8" s="28">
        <v>75.9</v>
      </c>
      <c r="S8" s="41">
        <v>76.6</v>
      </c>
      <c r="T8" s="28">
        <v>76.4</v>
      </c>
      <c r="U8" s="28">
        <v>76.7</v>
      </c>
      <c r="V8" s="28">
        <v>76.9</v>
      </c>
      <c r="W8" s="28">
        <v>77.2</v>
      </c>
      <c r="X8" s="28">
        <v>77.2</v>
      </c>
      <c r="Y8" s="28">
        <v>77.3</v>
      </c>
      <c r="Z8" s="28">
        <v>77.8</v>
      </c>
      <c r="AA8" s="28">
        <v>78</v>
      </c>
      <c r="AB8" s="28">
        <v>78.1</v>
      </c>
      <c r="AC8" s="28">
        <v>78.5</v>
      </c>
    </row>
    <row r="9" spans="1:29" s="3" customFormat="1" ht="22.5" customHeight="1">
      <c r="A9" s="117">
        <v>2</v>
      </c>
      <c r="B9" s="131" t="s">
        <v>140</v>
      </c>
      <c r="C9" s="132"/>
      <c r="D9" s="133"/>
      <c r="E9" s="37" t="s">
        <v>70</v>
      </c>
      <c r="F9" s="62"/>
      <c r="G9" s="66"/>
      <c r="H9" s="62"/>
      <c r="I9" s="62"/>
      <c r="J9" s="91">
        <v>651634.4</v>
      </c>
      <c r="K9" s="91">
        <v>707021.3</v>
      </c>
      <c r="L9" s="91">
        <v>784741.3</v>
      </c>
      <c r="M9" s="92">
        <v>837365</v>
      </c>
      <c r="N9" s="91">
        <v>908439.2</v>
      </c>
      <c r="O9" s="91">
        <v>957447.8</v>
      </c>
      <c r="P9" s="92">
        <v>1005601.2</v>
      </c>
      <c r="Q9" s="91">
        <v>1089660.2</v>
      </c>
      <c r="R9" s="91">
        <v>1154216.5</v>
      </c>
      <c r="S9" s="93">
        <v>1205347.7</v>
      </c>
      <c r="T9" s="27">
        <v>1322611.2</v>
      </c>
      <c r="U9" s="27">
        <v>1388937.2</v>
      </c>
      <c r="V9" s="27">
        <v>1440111.4</v>
      </c>
      <c r="W9" s="27">
        <v>1500819.1</v>
      </c>
      <c r="X9" s="27">
        <v>1562928.9</v>
      </c>
      <c r="Y9" s="27">
        <v>1658020.4</v>
      </c>
      <c r="Z9" s="27">
        <v>1740779.6</v>
      </c>
      <c r="AA9" s="27">
        <v>1835698.2</v>
      </c>
      <c r="AB9" s="27">
        <v>1898192.6</v>
      </c>
      <c r="AC9" s="27">
        <v>1919039.9</v>
      </c>
    </row>
    <row r="10" spans="1:29" s="3" customFormat="1" ht="22.5" customHeight="1">
      <c r="A10" s="119"/>
      <c r="B10" s="134"/>
      <c r="C10" s="135"/>
      <c r="D10" s="136"/>
      <c r="E10" s="7" t="s">
        <v>6</v>
      </c>
      <c r="F10" s="63"/>
      <c r="G10" s="67"/>
      <c r="H10" s="68"/>
      <c r="I10" s="68"/>
      <c r="J10" s="94">
        <v>5763.6</v>
      </c>
      <c r="K10" s="94">
        <v>5477.3</v>
      </c>
      <c r="L10" s="94">
        <v>6271.7</v>
      </c>
      <c r="M10" s="95">
        <v>7025.5</v>
      </c>
      <c r="N10" s="94">
        <v>7936.3</v>
      </c>
      <c r="O10" s="94">
        <v>9347.2</v>
      </c>
      <c r="P10" s="95">
        <v>10524.2</v>
      </c>
      <c r="Q10" s="94">
        <v>11726.9</v>
      </c>
      <c r="R10" s="94">
        <v>10468.2</v>
      </c>
      <c r="S10" s="96">
        <v>9443.3</v>
      </c>
      <c r="T10" s="27">
        <v>11438.7</v>
      </c>
      <c r="U10" s="27">
        <v>12534.3</v>
      </c>
      <c r="V10" s="27">
        <v>12779.6</v>
      </c>
      <c r="W10" s="27">
        <v>13705.6</v>
      </c>
      <c r="X10" s="27">
        <v>14839.5</v>
      </c>
      <c r="Y10" s="27">
        <v>14653.4</v>
      </c>
      <c r="Z10" s="27">
        <v>15000.3</v>
      </c>
      <c r="AA10" s="27">
        <v>16233.1</v>
      </c>
      <c r="AB10" s="27">
        <v>17251.6</v>
      </c>
      <c r="AC10" s="27">
        <v>16463.3</v>
      </c>
    </row>
    <row r="11" spans="1:29" s="3" customFormat="1" ht="22.5" customHeight="1">
      <c r="A11" s="69">
        <v>3</v>
      </c>
      <c r="B11" s="127" t="s">
        <v>92</v>
      </c>
      <c r="C11" s="141"/>
      <c r="D11" s="128"/>
      <c r="E11" s="7" t="s">
        <v>82</v>
      </c>
      <c r="F11" s="64"/>
      <c r="G11" s="64"/>
      <c r="H11" s="64"/>
      <c r="I11" s="64"/>
      <c r="J11" s="97">
        <v>12260.8</v>
      </c>
      <c r="K11" s="97">
        <v>11562.7</v>
      </c>
      <c r="L11" s="97">
        <v>13163.5</v>
      </c>
      <c r="M11" s="97">
        <v>14669.4</v>
      </c>
      <c r="N11" s="97">
        <v>16505.5</v>
      </c>
      <c r="O11" s="97">
        <v>19398.8</v>
      </c>
      <c r="P11" s="97">
        <v>21727.1</v>
      </c>
      <c r="Q11" s="97">
        <v>24087.9</v>
      </c>
      <c r="R11" s="97">
        <v>21339.9</v>
      </c>
      <c r="S11" s="97">
        <v>19151.8</v>
      </c>
      <c r="T11" s="97">
        <v>23083.3</v>
      </c>
      <c r="U11" s="97">
        <v>25100.4</v>
      </c>
      <c r="V11" s="97">
        <v>25457.5</v>
      </c>
      <c r="W11" s="97">
        <v>27178.1</v>
      </c>
      <c r="X11" s="97">
        <v>29242.4</v>
      </c>
      <c r="Y11" s="97">
        <v>28723.8</v>
      </c>
      <c r="Z11" s="97">
        <v>29287.2</v>
      </c>
      <c r="AA11" s="27">
        <v>31605.2</v>
      </c>
      <c r="AB11" s="27">
        <v>33429</v>
      </c>
      <c r="AC11" s="27">
        <v>31838.2</v>
      </c>
    </row>
    <row r="12" spans="1:29" s="3" customFormat="1" ht="22.5" customHeight="1">
      <c r="A12" s="37">
        <v>4</v>
      </c>
      <c r="B12" s="127" t="s">
        <v>141</v>
      </c>
      <c r="C12" s="141"/>
      <c r="D12" s="128"/>
      <c r="E12" s="10" t="s">
        <v>71</v>
      </c>
      <c r="F12" s="65"/>
      <c r="G12" s="65"/>
      <c r="H12" s="65"/>
      <c r="I12" s="65"/>
      <c r="J12" s="65">
        <v>9.1</v>
      </c>
      <c r="K12" s="87">
        <v>4.9</v>
      </c>
      <c r="L12" s="86">
        <v>7.7</v>
      </c>
      <c r="M12" s="86">
        <v>3.1</v>
      </c>
      <c r="N12" s="86">
        <v>5.2</v>
      </c>
      <c r="O12" s="87">
        <v>4.3</v>
      </c>
      <c r="P12" s="86">
        <v>5.3</v>
      </c>
      <c r="Q12" s="86">
        <v>5.8</v>
      </c>
      <c r="R12" s="86">
        <v>3</v>
      </c>
      <c r="S12" s="88">
        <v>0.8</v>
      </c>
      <c r="T12" s="86">
        <v>6.8</v>
      </c>
      <c r="U12" s="86">
        <v>3.4</v>
      </c>
      <c r="V12" s="86">
        <v>2.4</v>
      </c>
      <c r="W12" s="86">
        <v>3.2</v>
      </c>
      <c r="X12" s="86">
        <v>3.2</v>
      </c>
      <c r="Y12" s="86">
        <v>2.8</v>
      </c>
      <c r="Z12" s="86">
        <v>2.9</v>
      </c>
      <c r="AA12" s="86">
        <v>3.2</v>
      </c>
      <c r="AB12" s="86">
        <v>2.9</v>
      </c>
      <c r="AC12" s="86">
        <v>2</v>
      </c>
    </row>
    <row r="13" spans="1:29" s="3" customFormat="1" ht="22.5" customHeight="1">
      <c r="A13" s="117">
        <v>5</v>
      </c>
      <c r="B13" s="124" t="s">
        <v>102</v>
      </c>
      <c r="C13" s="124" t="s">
        <v>99</v>
      </c>
      <c r="D13" s="12" t="s">
        <v>8</v>
      </c>
      <c r="E13" s="37" t="s">
        <v>70</v>
      </c>
      <c r="F13" s="26"/>
      <c r="G13" s="26"/>
      <c r="H13" s="26"/>
      <c r="I13" s="26"/>
      <c r="J13" s="27">
        <v>355141.4</v>
      </c>
      <c r="K13" s="58">
        <v>391691.7</v>
      </c>
      <c r="L13" s="27">
        <v>440206.7</v>
      </c>
      <c r="M13" s="27">
        <v>452736.5</v>
      </c>
      <c r="N13" s="27">
        <v>468700.5</v>
      </c>
      <c r="O13" s="27">
        <v>500910.9</v>
      </c>
      <c r="P13" s="27">
        <v>533277.7</v>
      </c>
      <c r="Q13" s="27">
        <v>571809.5</v>
      </c>
      <c r="R13" s="27">
        <v>606355.8</v>
      </c>
      <c r="S13" s="71">
        <v>622808.6</v>
      </c>
      <c r="T13" s="27">
        <v>667061.3</v>
      </c>
      <c r="U13" s="27">
        <v>711118.8</v>
      </c>
      <c r="V13" s="27">
        <v>738312.1</v>
      </c>
      <c r="W13" s="27">
        <v>758005</v>
      </c>
      <c r="X13" s="27">
        <v>780462.7</v>
      </c>
      <c r="Y13" s="27">
        <v>804812.4</v>
      </c>
      <c r="Z13" s="27">
        <v>834804.8</v>
      </c>
      <c r="AA13" s="27">
        <v>872791.4</v>
      </c>
      <c r="AB13" s="27">
        <v>911576.1</v>
      </c>
      <c r="AC13" s="27">
        <v>931669.5</v>
      </c>
    </row>
    <row r="14" spans="1:29" s="3" customFormat="1" ht="22.5" customHeight="1">
      <c r="A14" s="118"/>
      <c r="B14" s="125"/>
      <c r="C14" s="126"/>
      <c r="D14" s="10" t="s">
        <v>9</v>
      </c>
      <c r="E14" s="10" t="s">
        <v>71</v>
      </c>
      <c r="F14" s="28"/>
      <c r="G14" s="28"/>
      <c r="H14" s="28"/>
      <c r="I14" s="28"/>
      <c r="J14" s="29">
        <f aca="true" t="shared" si="0" ref="J14:W14">J13/J9*100</f>
        <v>54.50010005610508</v>
      </c>
      <c r="K14" s="29">
        <f t="shared" si="0"/>
        <v>55.40026870477593</v>
      </c>
      <c r="L14" s="29">
        <f t="shared" si="0"/>
        <v>56.095773218511624</v>
      </c>
      <c r="M14" s="29">
        <f t="shared" si="0"/>
        <v>54.06680479838541</v>
      </c>
      <c r="N14" s="29">
        <f t="shared" si="0"/>
        <v>51.594041736640165</v>
      </c>
      <c r="O14" s="29">
        <f t="shared" si="0"/>
        <v>52.31730648918928</v>
      </c>
      <c r="P14" s="29">
        <f t="shared" si="0"/>
        <v>53.03073425131155</v>
      </c>
      <c r="Q14" s="29">
        <f t="shared" si="0"/>
        <v>52.47594617110912</v>
      </c>
      <c r="R14" s="29">
        <f t="shared" si="0"/>
        <v>52.53397434536762</v>
      </c>
      <c r="S14" s="29">
        <f t="shared" si="0"/>
        <v>51.670451604960135</v>
      </c>
      <c r="T14" s="29">
        <f t="shared" si="0"/>
        <v>50.43517701952018</v>
      </c>
      <c r="U14" s="29">
        <f t="shared" si="0"/>
        <v>51.19877270189034</v>
      </c>
      <c r="V14" s="29">
        <f t="shared" si="0"/>
        <v>51.26770748429601</v>
      </c>
      <c r="W14" s="29">
        <f t="shared" si="0"/>
        <v>50.506086976105244</v>
      </c>
      <c r="X14" s="29">
        <f aca="true" t="shared" si="1" ref="X14:AC14">X13/X9*100</f>
        <v>49.93590559365816</v>
      </c>
      <c r="Y14" s="29">
        <f t="shared" si="1"/>
        <v>48.54056077958993</v>
      </c>
      <c r="Z14" s="29">
        <f t="shared" si="1"/>
        <v>47.95580095263065</v>
      </c>
      <c r="AA14" s="29">
        <f t="shared" si="1"/>
        <v>47.545473433487054</v>
      </c>
      <c r="AB14" s="29">
        <f t="shared" si="1"/>
        <v>48.02337233850769</v>
      </c>
      <c r="AC14" s="29">
        <f t="shared" si="1"/>
        <v>48.548730018588984</v>
      </c>
    </row>
    <row r="15" spans="1:29" s="3" customFormat="1" ht="22.5" customHeight="1">
      <c r="A15" s="145"/>
      <c r="B15" s="146"/>
      <c r="C15" s="124" t="s">
        <v>100</v>
      </c>
      <c r="D15" s="12" t="s">
        <v>8</v>
      </c>
      <c r="E15" s="37" t="s">
        <v>70</v>
      </c>
      <c r="F15" s="26"/>
      <c r="G15" s="26"/>
      <c r="H15" s="26"/>
      <c r="I15" s="26"/>
      <c r="J15" s="27">
        <v>71028.2</v>
      </c>
      <c r="K15" s="58">
        <v>83110.7</v>
      </c>
      <c r="L15" s="27">
        <v>92141.5</v>
      </c>
      <c r="M15" s="27">
        <v>101757</v>
      </c>
      <c r="N15" s="27">
        <v>112531.3</v>
      </c>
      <c r="O15" s="27">
        <v>123149.4</v>
      </c>
      <c r="P15" s="27">
        <v>134455.4</v>
      </c>
      <c r="Q15" s="27">
        <v>146481.6</v>
      </c>
      <c r="R15" s="27">
        <v>162150.9</v>
      </c>
      <c r="S15" s="71">
        <v>176711.6</v>
      </c>
      <c r="T15" s="27">
        <v>187874.7</v>
      </c>
      <c r="U15" s="27">
        <v>199627.2</v>
      </c>
      <c r="V15" s="27">
        <v>211492.8</v>
      </c>
      <c r="W15" s="27">
        <v>224770.8</v>
      </c>
      <c r="X15" s="27">
        <v>237959.4</v>
      </c>
      <c r="Y15" s="27">
        <v>250088</v>
      </c>
      <c r="Z15" s="27">
        <v>265295.2</v>
      </c>
      <c r="AA15" s="27">
        <v>283045.8</v>
      </c>
      <c r="AB15" s="27">
        <v>304692.7</v>
      </c>
      <c r="AC15" s="27">
        <v>329295.5</v>
      </c>
    </row>
    <row r="16" spans="1:29" s="3" customFormat="1" ht="22.5" customHeight="1">
      <c r="A16" s="145"/>
      <c r="B16" s="146"/>
      <c r="C16" s="126"/>
      <c r="D16" s="10" t="s">
        <v>9</v>
      </c>
      <c r="E16" s="10" t="s">
        <v>71</v>
      </c>
      <c r="F16" s="28"/>
      <c r="G16" s="28"/>
      <c r="H16" s="28"/>
      <c r="I16" s="28"/>
      <c r="J16" s="29">
        <f aca="true" t="shared" si="2" ref="J16:R16">J15/J9*100</f>
        <v>10.900007734398306</v>
      </c>
      <c r="K16" s="29">
        <f t="shared" si="2"/>
        <v>11.755048963871385</v>
      </c>
      <c r="L16" s="29">
        <f t="shared" si="2"/>
        <v>11.741640206778973</v>
      </c>
      <c r="M16" s="29">
        <f t="shared" si="2"/>
        <v>12.152048389889714</v>
      </c>
      <c r="N16" s="29">
        <f t="shared" si="2"/>
        <v>12.387323224273018</v>
      </c>
      <c r="O16" s="29">
        <f t="shared" si="2"/>
        <v>12.862257347084613</v>
      </c>
      <c r="P16" s="29">
        <f t="shared" si="2"/>
        <v>13.370648324604225</v>
      </c>
      <c r="Q16" s="29">
        <f t="shared" si="2"/>
        <v>13.442869621190168</v>
      </c>
      <c r="R16" s="29">
        <f t="shared" si="2"/>
        <v>14.048568877675896</v>
      </c>
      <c r="S16" s="29">
        <f aca="true" t="shared" si="3" ref="S16:X16">S15/S9*100</f>
        <v>14.660632778409086</v>
      </c>
      <c r="T16" s="29">
        <f t="shared" si="3"/>
        <v>14.204832077635515</v>
      </c>
      <c r="U16" s="29">
        <f t="shared" si="3"/>
        <v>14.37265846144808</v>
      </c>
      <c r="V16" s="29">
        <f t="shared" si="3"/>
        <v>14.685863885252209</v>
      </c>
      <c r="W16" s="29">
        <f t="shared" si="3"/>
        <v>14.97654180973576</v>
      </c>
      <c r="X16" s="29">
        <f t="shared" si="3"/>
        <v>15.225222337369281</v>
      </c>
      <c r="Y16" s="29">
        <f>Y15/Y9*100</f>
        <v>15.083529732203537</v>
      </c>
      <c r="Z16" s="29">
        <f>Z15/Z9*100</f>
        <v>15.240022344011845</v>
      </c>
      <c r="AA16" s="29">
        <f>AA15/AA9*100</f>
        <v>15.418972465081678</v>
      </c>
      <c r="AB16" s="29">
        <f>AB15/AB9*100</f>
        <v>16.05172731154889</v>
      </c>
      <c r="AC16" s="29">
        <f>AC15/AC9*100</f>
        <v>17.15938787932445</v>
      </c>
    </row>
    <row r="17" spans="1:29" s="3" customFormat="1" ht="22.5" customHeight="1">
      <c r="A17" s="145"/>
      <c r="B17" s="146"/>
      <c r="C17" s="124" t="s">
        <v>101</v>
      </c>
      <c r="D17" s="12" t="s">
        <v>8</v>
      </c>
      <c r="E17" s="37" t="s">
        <v>70</v>
      </c>
      <c r="F17" s="26"/>
      <c r="G17" s="26"/>
      <c r="H17" s="26"/>
      <c r="I17" s="26"/>
      <c r="J17" s="27">
        <v>206895.1</v>
      </c>
      <c r="K17" s="58">
        <v>217426.4</v>
      </c>
      <c r="L17" s="27">
        <v>238400.6</v>
      </c>
      <c r="M17" s="27">
        <v>261796.5</v>
      </c>
      <c r="N17" s="27">
        <v>281905.8</v>
      </c>
      <c r="O17" s="27">
        <v>291799.9</v>
      </c>
      <c r="P17" s="27">
        <v>306642.4</v>
      </c>
      <c r="Q17" s="27">
        <v>328571.5</v>
      </c>
      <c r="R17" s="27">
        <v>357759.5</v>
      </c>
      <c r="S17" s="71">
        <v>372055.8</v>
      </c>
      <c r="T17" s="27">
        <v>399785.9</v>
      </c>
      <c r="U17" s="27">
        <v>418824.8</v>
      </c>
      <c r="V17" s="27">
        <v>425613.8</v>
      </c>
      <c r="W17" s="27">
        <v>436628</v>
      </c>
      <c r="X17" s="27">
        <v>452590.1</v>
      </c>
      <c r="Y17" s="27">
        <v>481001.7</v>
      </c>
      <c r="Z17" s="27">
        <v>517349.9</v>
      </c>
      <c r="AA17" s="27">
        <v>578456.9</v>
      </c>
      <c r="AB17" s="27">
        <v>576587.2</v>
      </c>
      <c r="AC17" s="27">
        <v>575070.5</v>
      </c>
    </row>
    <row r="18" spans="1:29" s="3" customFormat="1" ht="22.5" customHeight="1">
      <c r="A18" s="145"/>
      <c r="B18" s="146"/>
      <c r="C18" s="126"/>
      <c r="D18" s="10" t="s">
        <v>9</v>
      </c>
      <c r="E18" s="10" t="s">
        <v>71</v>
      </c>
      <c r="F18" s="28"/>
      <c r="G18" s="28"/>
      <c r="H18" s="28"/>
      <c r="I18" s="28"/>
      <c r="J18" s="29">
        <f aca="true" t="shared" si="4" ref="J18:R18">J17/J9*100</f>
        <v>31.750180776214393</v>
      </c>
      <c r="K18" s="29">
        <f t="shared" si="4"/>
        <v>30.75245399254591</v>
      </c>
      <c r="L18" s="29">
        <f t="shared" si="4"/>
        <v>30.379514879617016</v>
      </c>
      <c r="M18" s="29">
        <f t="shared" si="4"/>
        <v>31.264323204337412</v>
      </c>
      <c r="N18" s="29">
        <f t="shared" si="4"/>
        <v>31.031884137100207</v>
      </c>
      <c r="O18" s="29">
        <f t="shared" si="4"/>
        <v>30.47684688397634</v>
      </c>
      <c r="P18" s="29">
        <f t="shared" si="4"/>
        <v>30.49344014307064</v>
      </c>
      <c r="Q18" s="29">
        <f t="shared" si="4"/>
        <v>30.153574481292427</v>
      </c>
      <c r="R18" s="29">
        <f t="shared" si="4"/>
        <v>30.99587469075342</v>
      </c>
      <c r="S18" s="29">
        <f aca="true" t="shared" si="5" ref="S18:X18">S17/S9*100</f>
        <v>30.86709337065147</v>
      </c>
      <c r="T18" s="29">
        <f t="shared" si="5"/>
        <v>30.227016072448205</v>
      </c>
      <c r="U18" s="29">
        <f t="shared" si="5"/>
        <v>30.154336711551828</v>
      </c>
      <c r="V18" s="29">
        <f t="shared" si="5"/>
        <v>29.554227541008288</v>
      </c>
      <c r="W18" s="29">
        <f t="shared" si="5"/>
        <v>29.09264680866601</v>
      </c>
      <c r="X18" s="29">
        <f t="shared" si="5"/>
        <v>28.95781759490147</v>
      </c>
      <c r="Y18" s="29">
        <f>Y17/Y9*100</f>
        <v>29.01060204084341</v>
      </c>
      <c r="Z18" s="29">
        <f>Z17/Z9*100</f>
        <v>29.71943719928703</v>
      </c>
      <c r="AA18" s="29">
        <f>AA17/AA9*100</f>
        <v>31.51154694164869</v>
      </c>
      <c r="AB18" s="29">
        <f>AB17/AB9*100</f>
        <v>30.37558991642892</v>
      </c>
      <c r="AC18" s="29">
        <f>AC17/AC9*100</f>
        <v>29.96657338912026</v>
      </c>
    </row>
    <row r="19" spans="1:29" s="3" customFormat="1" ht="22.5" customHeight="1">
      <c r="A19" s="145"/>
      <c r="B19" s="146"/>
      <c r="C19" s="124" t="s">
        <v>103</v>
      </c>
      <c r="D19" s="12" t="s">
        <v>8</v>
      </c>
      <c r="E19" s="37" t="s">
        <v>70</v>
      </c>
      <c r="F19" s="26"/>
      <c r="G19" s="26"/>
      <c r="H19" s="26"/>
      <c r="I19" s="26"/>
      <c r="J19" s="27">
        <v>7451.1</v>
      </c>
      <c r="K19" s="58">
        <v>6013.1</v>
      </c>
      <c r="L19" s="27">
        <v>5597.7</v>
      </c>
      <c r="M19" s="27">
        <v>8501.6</v>
      </c>
      <c r="N19" s="27">
        <v>13787.1</v>
      </c>
      <c r="O19" s="27">
        <v>19449.1</v>
      </c>
      <c r="P19" s="27">
        <v>25138.8</v>
      </c>
      <c r="Q19" s="27">
        <v>32078.5</v>
      </c>
      <c r="R19" s="27">
        <v>30828.6</v>
      </c>
      <c r="S19" s="71">
        <v>-17683.6</v>
      </c>
      <c r="T19" s="27">
        <v>30751.9</v>
      </c>
      <c r="U19" s="27">
        <v>43961.1</v>
      </c>
      <c r="V19" s="27">
        <v>25380.8</v>
      </c>
      <c r="W19" s="27">
        <v>11896.8</v>
      </c>
      <c r="X19" s="27">
        <v>13013.9</v>
      </c>
      <c r="Y19" s="27">
        <v>8599.8</v>
      </c>
      <c r="Z19" s="27">
        <v>7367</v>
      </c>
      <c r="AA19" s="27">
        <v>14254.5</v>
      </c>
      <c r="AB19" s="27">
        <v>21100.2</v>
      </c>
      <c r="AC19" s="27">
        <v>26511</v>
      </c>
    </row>
    <row r="20" spans="1:29" s="3" customFormat="1" ht="22.5" customHeight="1">
      <c r="A20" s="145"/>
      <c r="B20" s="146"/>
      <c r="C20" s="126"/>
      <c r="D20" s="10" t="s">
        <v>9</v>
      </c>
      <c r="E20" s="10" t="s">
        <v>71</v>
      </c>
      <c r="F20" s="28"/>
      <c r="G20" s="28"/>
      <c r="H20" s="28"/>
      <c r="I20" s="28"/>
      <c r="J20" s="29">
        <f aca="true" t="shared" si="6" ref="J20:R20">J19/J9*100</f>
        <v>1.1434479211042266</v>
      </c>
      <c r="K20" s="29">
        <f t="shared" si="6"/>
        <v>0.8504835710041551</v>
      </c>
      <c r="L20" s="29">
        <f t="shared" si="6"/>
        <v>0.7133178794081565</v>
      </c>
      <c r="M20" s="29">
        <f t="shared" si="6"/>
        <v>1.0152800749971638</v>
      </c>
      <c r="N20" s="29">
        <f t="shared" si="6"/>
        <v>1.517668986543073</v>
      </c>
      <c r="O20" s="29">
        <f t="shared" si="6"/>
        <v>2.0313483408703847</v>
      </c>
      <c r="P20" s="29">
        <f t="shared" si="6"/>
        <v>2.499877685110161</v>
      </c>
      <c r="Q20" s="29">
        <f t="shared" si="6"/>
        <v>2.943899391755338</v>
      </c>
      <c r="R20" s="29">
        <f t="shared" si="6"/>
        <v>2.6709547125690887</v>
      </c>
      <c r="S20" s="29">
        <f aca="true" t="shared" si="7" ref="S20:X20">S19/S9*100</f>
        <v>-1.4670953451854598</v>
      </c>
      <c r="T20" s="29">
        <f t="shared" si="7"/>
        <v>2.325089943287945</v>
      </c>
      <c r="U20" s="29">
        <f t="shared" si="7"/>
        <v>3.165089105540553</v>
      </c>
      <c r="V20" s="29">
        <f t="shared" si="7"/>
        <v>1.7624192128470062</v>
      </c>
      <c r="W20" s="29">
        <f t="shared" si="7"/>
        <v>0.7926871399757639</v>
      </c>
      <c r="X20" s="29">
        <f t="shared" si="7"/>
        <v>0.8326610378757473</v>
      </c>
      <c r="Y20" s="29">
        <f>Y19/Y9*100</f>
        <v>0.5186787810330922</v>
      </c>
      <c r="Z20" s="29">
        <f>Z19/Z9*100</f>
        <v>0.42320119100660414</v>
      </c>
      <c r="AA20" s="29">
        <f>AA19/AA9*100</f>
        <v>0.7765165319658754</v>
      </c>
      <c r="AB20" s="29">
        <f>AB19/AB9*100</f>
        <v>1.111594260772063</v>
      </c>
      <c r="AC20" s="29">
        <f>AC19/AC9*100</f>
        <v>1.38147205798066</v>
      </c>
    </row>
    <row r="21" spans="1:29" s="3" customFormat="1" ht="22.5" customHeight="1">
      <c r="A21" s="145"/>
      <c r="B21" s="146"/>
      <c r="C21" s="124" t="s">
        <v>104</v>
      </c>
      <c r="D21" s="12" t="s">
        <v>8</v>
      </c>
      <c r="E21" s="37" t="s">
        <v>70</v>
      </c>
      <c r="F21" s="26"/>
      <c r="G21" s="26"/>
      <c r="H21" s="26"/>
      <c r="I21" s="26"/>
      <c r="J21" s="27">
        <f>221159.3-209539.5</f>
        <v>11619.799999999988</v>
      </c>
      <c r="K21" s="58">
        <f>224746.1-215189.4</f>
        <v>9556.700000000012</v>
      </c>
      <c r="L21" s="27">
        <f>233639.1-224281.3</f>
        <v>9357.800000000017</v>
      </c>
      <c r="M21" s="27">
        <f>262914.5-249340.2</f>
        <v>13574.299999999988</v>
      </c>
      <c r="N21" s="27">
        <f>333890.8-302159.4</f>
        <v>31731.399999999965</v>
      </c>
      <c r="O21" s="27">
        <f>337817.1-316357.3</f>
        <v>21459.79999999999</v>
      </c>
      <c r="P21" s="27">
        <f>358259.8-352216.5</f>
        <v>6043.299999999988</v>
      </c>
      <c r="Q21" s="27">
        <f>407447.7-397533.6</f>
        <v>9914.100000000035</v>
      </c>
      <c r="R21" s="27">
        <f>549890.5-552575</f>
        <v>-2684.5</v>
      </c>
      <c r="S21" s="71">
        <f>544640.6-493569</f>
        <v>51071.59999999998</v>
      </c>
      <c r="T21" s="27">
        <f>622999.3-585862</f>
        <v>37137.30000000005</v>
      </c>
      <c r="U21" s="27">
        <f>740827.6-725422.2</f>
        <v>15405.400000000023</v>
      </c>
      <c r="V21" s="27">
        <f>779014.6-739702.8</f>
        <v>39311.79999999993</v>
      </c>
      <c r="W21" s="27">
        <f>769801.2-700282.7</f>
        <v>69518.5</v>
      </c>
      <c r="X21" s="27">
        <f>747571.1-668668.2</f>
        <v>78902.90000000002</v>
      </c>
      <c r="Y21" s="27">
        <f>712775.7-599257.2</f>
        <v>113518.5</v>
      </c>
      <c r="Z21" s="27">
        <f>698621-582659.1</f>
        <v>115961.90000000002</v>
      </c>
      <c r="AA21" s="27">
        <f>751428.5-664278.8</f>
        <v>87149.69999999995</v>
      </c>
      <c r="AB21" s="27">
        <f>791798.6-707562.2</f>
        <v>84236.40000000002</v>
      </c>
      <c r="AC21" s="27">
        <f>766602-710990.2</f>
        <v>55611.80000000005</v>
      </c>
    </row>
    <row r="22" spans="1:29" s="3" customFormat="1" ht="22.5" customHeight="1">
      <c r="A22" s="145"/>
      <c r="B22" s="146"/>
      <c r="C22" s="126"/>
      <c r="D22" s="10" t="s">
        <v>9</v>
      </c>
      <c r="E22" s="10" t="s">
        <v>71</v>
      </c>
      <c r="F22" s="28"/>
      <c r="G22" s="28"/>
      <c r="H22" s="28"/>
      <c r="I22" s="28"/>
      <c r="J22" s="29">
        <f aca="true" t="shared" si="8" ref="J22:R22">J21/J9*100</f>
        <v>1.7831778064509776</v>
      </c>
      <c r="K22" s="29">
        <f t="shared" si="8"/>
        <v>1.3516848785178057</v>
      </c>
      <c r="L22" s="29">
        <f t="shared" si="8"/>
        <v>1.192469416354156</v>
      </c>
      <c r="M22" s="29">
        <f t="shared" si="8"/>
        <v>1.6210732476279743</v>
      </c>
      <c r="N22" s="29">
        <f t="shared" si="8"/>
        <v>3.4929580317538</v>
      </c>
      <c r="O22" s="29">
        <f t="shared" si="8"/>
        <v>2.2413545678417126</v>
      </c>
      <c r="P22" s="29">
        <f t="shared" si="8"/>
        <v>0.6009638811091303</v>
      </c>
      <c r="Q22" s="29">
        <f t="shared" si="8"/>
        <v>0.9098340932338389</v>
      </c>
      <c r="R22" s="29">
        <f t="shared" si="8"/>
        <v>-0.23258201559239536</v>
      </c>
      <c r="S22" s="29">
        <f aca="true" t="shared" si="9" ref="S22:X22">S21/S9*100</f>
        <v>4.23708445289272</v>
      </c>
      <c r="T22" s="29">
        <f t="shared" si="9"/>
        <v>2.807877326307236</v>
      </c>
      <c r="U22" s="29">
        <f t="shared" si="9"/>
        <v>1.109150219318773</v>
      </c>
      <c r="V22" s="29">
        <f t="shared" si="9"/>
        <v>2.7297749326892307</v>
      </c>
      <c r="W22" s="29">
        <f t="shared" si="9"/>
        <v>4.6320372655172095</v>
      </c>
      <c r="X22" s="29">
        <f t="shared" si="9"/>
        <v>5.0483998344390475</v>
      </c>
      <c r="Y22" s="29">
        <f>Y21/Y9*100</f>
        <v>6.84662866633004</v>
      </c>
      <c r="Z22" s="29">
        <f>Z21/Z9*100</f>
        <v>6.661492356642968</v>
      </c>
      <c r="AA22" s="29">
        <f>AA21/AA9*100</f>
        <v>4.747496075335257</v>
      </c>
      <c r="AB22" s="29">
        <f>AB21/AB9*100</f>
        <v>4.43771617274243</v>
      </c>
      <c r="AC22" s="29">
        <f>AC21/AC9*100</f>
        <v>2.897897016106859</v>
      </c>
    </row>
    <row r="23" spans="1:29" s="3" customFormat="1" ht="22.5" customHeight="1">
      <c r="A23" s="145"/>
      <c r="B23" s="146"/>
      <c r="C23" s="124" t="s">
        <v>105</v>
      </c>
      <c r="D23" s="12" t="s">
        <v>8</v>
      </c>
      <c r="E23" s="37" t="s">
        <v>70</v>
      </c>
      <c r="F23" s="26"/>
      <c r="G23" s="26"/>
      <c r="H23" s="26"/>
      <c r="I23" s="26"/>
      <c r="J23" s="27">
        <v>-501.1</v>
      </c>
      <c r="K23" s="58">
        <v>-777.2</v>
      </c>
      <c r="L23" s="27">
        <v>-963</v>
      </c>
      <c r="M23" s="27">
        <v>-1000.9</v>
      </c>
      <c r="N23" s="27">
        <v>-216.9</v>
      </c>
      <c r="O23" s="27">
        <v>678.8</v>
      </c>
      <c r="P23" s="27">
        <v>43.9</v>
      </c>
      <c r="Q23" s="27">
        <v>804.9</v>
      </c>
      <c r="R23" s="27">
        <v>-193.8</v>
      </c>
      <c r="S23" s="71">
        <v>383.8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881.5</v>
      </c>
    </row>
    <row r="24" spans="1:29" s="3" customFormat="1" ht="22.5" customHeight="1">
      <c r="A24" s="103"/>
      <c r="B24" s="102"/>
      <c r="C24" s="147"/>
      <c r="D24" s="10" t="s">
        <v>9</v>
      </c>
      <c r="E24" s="10" t="s">
        <v>71</v>
      </c>
      <c r="F24" s="29"/>
      <c r="G24" s="29"/>
      <c r="H24" s="29"/>
      <c r="I24" s="29"/>
      <c r="J24" s="29">
        <f aca="true" t="shared" si="10" ref="J24:R24">J23/J9*100</f>
        <v>-0.0768989482445985</v>
      </c>
      <c r="K24" s="29">
        <f t="shared" si="10"/>
        <v>-0.10992596686973928</v>
      </c>
      <c r="L24" s="29">
        <f t="shared" si="10"/>
        <v>-0.12271560066992777</v>
      </c>
      <c r="M24" s="29">
        <f t="shared" si="10"/>
        <v>-0.11952971523768009</v>
      </c>
      <c r="N24" s="29">
        <f t="shared" si="10"/>
        <v>-0.0238761163102605</v>
      </c>
      <c r="O24" s="29">
        <f t="shared" si="10"/>
        <v>0.07089681547129775</v>
      </c>
      <c r="P24" s="29">
        <f t="shared" si="10"/>
        <v>0.004365547694254939</v>
      </c>
      <c r="Q24" s="29">
        <f t="shared" si="10"/>
        <v>0.07386706424626686</v>
      </c>
      <c r="R24" s="29">
        <f t="shared" si="10"/>
        <v>-0.01679061077362869</v>
      </c>
      <c r="S24" s="29">
        <f aca="true" t="shared" si="11" ref="S24:X24">S23/S9*100</f>
        <v>0.031841434633342734</v>
      </c>
      <c r="T24" s="29">
        <f t="shared" si="11"/>
        <v>0</v>
      </c>
      <c r="U24" s="29">
        <f t="shared" si="11"/>
        <v>0</v>
      </c>
      <c r="V24" s="29">
        <f t="shared" si="11"/>
        <v>0</v>
      </c>
      <c r="W24" s="29">
        <f t="shared" si="11"/>
        <v>0</v>
      </c>
      <c r="X24" s="29">
        <f t="shared" si="11"/>
        <v>0</v>
      </c>
      <c r="Y24" s="29">
        <f>Y23/Y9*100</f>
        <v>0</v>
      </c>
      <c r="Z24" s="29">
        <f>Z23/Z9*100</f>
        <v>0</v>
      </c>
      <c r="AA24" s="29">
        <f>AA23/AA9*100</f>
        <v>0</v>
      </c>
      <c r="AB24" s="29">
        <f>AB23/AB9*100</f>
        <v>0</v>
      </c>
      <c r="AC24" s="29">
        <f>AC23/AC9*100</f>
        <v>0.04593442793972132</v>
      </c>
    </row>
    <row r="25" spans="1:29" s="3" customFormat="1" ht="22.5" customHeight="1">
      <c r="A25" s="117">
        <v>6</v>
      </c>
      <c r="B25" s="137" t="s">
        <v>108</v>
      </c>
      <c r="C25" s="129" t="s">
        <v>7</v>
      </c>
      <c r="D25" s="12" t="s">
        <v>8</v>
      </c>
      <c r="E25" s="37" t="s">
        <v>70</v>
      </c>
      <c r="J25" s="31">
        <v>25138.7</v>
      </c>
      <c r="K25" s="31">
        <v>25211.1</v>
      </c>
      <c r="L25" s="31">
        <v>25165.1</v>
      </c>
      <c r="M25" s="31">
        <v>24824.5</v>
      </c>
      <c r="N25" s="31">
        <v>26871.8</v>
      </c>
      <c r="O25" s="40">
        <v>25084.9</v>
      </c>
      <c r="P25" s="31">
        <v>25114.6</v>
      </c>
      <c r="Q25" s="59">
        <v>24881.4</v>
      </c>
      <c r="R25" s="89">
        <v>24726.2</v>
      </c>
      <c r="S25" s="98">
        <v>27006.5</v>
      </c>
      <c r="T25" s="27">
        <v>28357</v>
      </c>
      <c r="U25" s="27">
        <v>30684.4</v>
      </c>
      <c r="V25" s="27">
        <v>31483.5</v>
      </c>
      <c r="W25" s="27">
        <v>31502.9</v>
      </c>
      <c r="X25" s="27">
        <v>32144.4</v>
      </c>
      <c r="Y25" s="27">
        <v>33225.2</v>
      </c>
      <c r="Z25" s="27">
        <v>32361.7</v>
      </c>
      <c r="AA25" s="27">
        <v>33974.3</v>
      </c>
      <c r="AB25" s="27">
        <v>33150.1</v>
      </c>
      <c r="AC25" s="27">
        <v>31134.9</v>
      </c>
    </row>
    <row r="26" spans="1:29" s="3" customFormat="1" ht="22.5" customHeight="1">
      <c r="A26" s="118"/>
      <c r="B26" s="138"/>
      <c r="C26" s="140"/>
      <c r="D26" s="10" t="s">
        <v>9</v>
      </c>
      <c r="E26" s="10" t="s">
        <v>71</v>
      </c>
      <c r="F26" s="32"/>
      <c r="G26" s="32"/>
      <c r="H26" s="32"/>
      <c r="I26" s="32"/>
      <c r="J26" s="29">
        <f aca="true" t="shared" si="12" ref="J26:Q26">J25/J9*100</f>
        <v>3.8577920379894</v>
      </c>
      <c r="K26" s="29">
        <f t="shared" si="12"/>
        <v>3.5658190212939833</v>
      </c>
      <c r="L26" s="29">
        <f t="shared" si="12"/>
        <v>3.2068020378180675</v>
      </c>
      <c r="M26" s="29">
        <f t="shared" si="12"/>
        <v>2.9645972783672594</v>
      </c>
      <c r="N26" s="29">
        <f t="shared" si="12"/>
        <v>2.9580185443340623</v>
      </c>
      <c r="O26" s="29">
        <f t="shared" si="12"/>
        <v>2.6199757313140206</v>
      </c>
      <c r="P26" s="29">
        <f t="shared" si="12"/>
        <v>2.497471164513328</v>
      </c>
      <c r="Q26" s="29">
        <f t="shared" si="12"/>
        <v>2.2834090847770714</v>
      </c>
      <c r="R26" s="29">
        <f aca="true" t="shared" si="13" ref="R26:W26">R25/R9*100</f>
        <v>2.142249742574292</v>
      </c>
      <c r="S26" s="29">
        <f t="shared" si="13"/>
        <v>2.240556811947291</v>
      </c>
      <c r="T26" s="29">
        <f t="shared" si="13"/>
        <v>2.1440163216521984</v>
      </c>
      <c r="U26" s="29">
        <f t="shared" si="13"/>
        <v>2.2091999551887587</v>
      </c>
      <c r="V26" s="29">
        <f t="shared" si="13"/>
        <v>2.1861850409628034</v>
      </c>
      <c r="W26" s="29">
        <f t="shared" si="13"/>
        <v>2.099047113672794</v>
      </c>
      <c r="X26" s="29">
        <f aca="true" t="shared" si="14" ref="X26:AC26">X25/X9*100</f>
        <v>2.05667705037638</v>
      </c>
      <c r="Y26" s="29">
        <f t="shared" si="14"/>
        <v>2.0039077926906086</v>
      </c>
      <c r="Z26" s="29">
        <f t="shared" si="14"/>
        <v>1.8590348829915055</v>
      </c>
      <c r="AA26" s="29">
        <f t="shared" si="14"/>
        <v>1.8507562953431016</v>
      </c>
      <c r="AB26" s="29">
        <f t="shared" si="14"/>
        <v>1.7464033944711403</v>
      </c>
      <c r="AC26" s="29">
        <f t="shared" si="14"/>
        <v>1.6224206698359949</v>
      </c>
    </row>
    <row r="27" spans="1:29" s="3" customFormat="1" ht="22.5" customHeight="1">
      <c r="A27" s="118"/>
      <c r="B27" s="138"/>
      <c r="C27" s="130"/>
      <c r="D27" s="10" t="s">
        <v>18</v>
      </c>
      <c r="E27" s="10" t="s">
        <v>71</v>
      </c>
      <c r="F27" s="29"/>
      <c r="G27" s="29"/>
      <c r="H27" s="29"/>
      <c r="I27" s="29"/>
      <c r="J27" s="107" t="str">
        <f>_xlfn.IFERROR((J25-I25)/I25*100,"－")</f>
        <v>－</v>
      </c>
      <c r="K27" s="29">
        <f aca="true" t="shared" si="15" ref="K27:Y27">(K25-J25)/J25*100</f>
        <v>0.28800216399415174</v>
      </c>
      <c r="L27" s="29">
        <f t="shared" si="15"/>
        <v>-0.18245931355633035</v>
      </c>
      <c r="M27" s="29">
        <f t="shared" si="15"/>
        <v>-1.3534617386777663</v>
      </c>
      <c r="N27" s="29">
        <f t="shared" si="15"/>
        <v>8.247094604120926</v>
      </c>
      <c r="O27" s="29">
        <f t="shared" si="15"/>
        <v>-6.649722013411822</v>
      </c>
      <c r="P27" s="29">
        <f t="shared" si="15"/>
        <v>0.11839792066142216</v>
      </c>
      <c r="Q27" s="29">
        <f t="shared" si="15"/>
        <v>-0.9285435563377362</v>
      </c>
      <c r="R27" s="29">
        <f t="shared" si="15"/>
        <v>-0.6237591132331811</v>
      </c>
      <c r="S27" s="29">
        <f t="shared" si="15"/>
        <v>9.22220155139083</v>
      </c>
      <c r="T27" s="29">
        <f t="shared" si="15"/>
        <v>5.000647992150038</v>
      </c>
      <c r="U27" s="29">
        <f t="shared" si="15"/>
        <v>8.207497266988756</v>
      </c>
      <c r="V27" s="29">
        <f t="shared" si="15"/>
        <v>2.604254930844333</v>
      </c>
      <c r="W27" s="29">
        <f t="shared" si="15"/>
        <v>0.06161957850938255</v>
      </c>
      <c r="X27" s="29">
        <f t="shared" si="15"/>
        <v>2.0363204657349003</v>
      </c>
      <c r="Y27" s="29">
        <f t="shared" si="15"/>
        <v>3.3623274971690114</v>
      </c>
      <c r="Z27" s="29">
        <f>(Z25-Y25)/Y25*100</f>
        <v>-2.598930931943213</v>
      </c>
      <c r="AA27" s="29">
        <f>(AA25-Z25)/Z25*100</f>
        <v>4.983050952205855</v>
      </c>
      <c r="AB27" s="29">
        <f>(AB25-AA25)/AA25*100</f>
        <v>-2.425951380896749</v>
      </c>
      <c r="AC27" s="29">
        <f>(AC25-AB25)/AB25*100</f>
        <v>-6.079016352891839</v>
      </c>
    </row>
    <row r="28" spans="1:29" s="3" customFormat="1" ht="22.5" customHeight="1">
      <c r="A28" s="118"/>
      <c r="B28" s="138"/>
      <c r="C28" s="129" t="s">
        <v>10</v>
      </c>
      <c r="D28" s="12" t="s">
        <v>8</v>
      </c>
      <c r="E28" s="37" t="s">
        <v>70</v>
      </c>
      <c r="J28" s="31">
        <v>1602.1</v>
      </c>
      <c r="K28" s="31">
        <v>1600.2</v>
      </c>
      <c r="L28" s="31">
        <v>1675.2</v>
      </c>
      <c r="M28" s="31">
        <v>1632.6</v>
      </c>
      <c r="N28" s="31">
        <v>1679.5</v>
      </c>
      <c r="O28" s="40">
        <v>1854.1</v>
      </c>
      <c r="P28" s="30">
        <v>1786.2</v>
      </c>
      <c r="Q28" s="30">
        <v>1823.4</v>
      </c>
      <c r="R28" s="89">
        <v>2009</v>
      </c>
      <c r="S28" s="90">
        <v>2005</v>
      </c>
      <c r="T28" s="27">
        <v>1947.4</v>
      </c>
      <c r="U28" s="27">
        <v>1956.3</v>
      </c>
      <c r="V28" s="27">
        <v>1911.7</v>
      </c>
      <c r="W28" s="27">
        <v>2102.3</v>
      </c>
      <c r="X28" s="27">
        <v>2088.5</v>
      </c>
      <c r="Y28" s="27">
        <v>2144.8</v>
      </c>
      <c r="Z28" s="27">
        <v>2367.7</v>
      </c>
      <c r="AA28" s="27">
        <v>2348.8</v>
      </c>
      <c r="AB28" s="27">
        <v>2128.2</v>
      </c>
      <c r="AC28" s="27">
        <v>1943.6</v>
      </c>
    </row>
    <row r="29" spans="1:29" s="3" customFormat="1" ht="22.5" customHeight="1">
      <c r="A29" s="118"/>
      <c r="B29" s="138"/>
      <c r="C29" s="140"/>
      <c r="D29" s="10" t="s">
        <v>9</v>
      </c>
      <c r="E29" s="10" t="s">
        <v>71</v>
      </c>
      <c r="F29" s="28"/>
      <c r="G29" s="28"/>
      <c r="H29" s="28"/>
      <c r="I29" s="28"/>
      <c r="J29" s="29">
        <f aca="true" t="shared" si="16" ref="J29:Q29">J28/J9*100</f>
        <v>0.2458587207796273</v>
      </c>
      <c r="K29" s="29">
        <f t="shared" si="16"/>
        <v>0.2263298149574843</v>
      </c>
      <c r="L29" s="29">
        <f t="shared" si="16"/>
        <v>0.21347162434295228</v>
      </c>
      <c r="M29" s="29">
        <f t="shared" si="16"/>
        <v>0.1949687412299296</v>
      </c>
      <c r="N29" s="29">
        <f t="shared" si="16"/>
        <v>0.18487753500729603</v>
      </c>
      <c r="O29" s="29">
        <f t="shared" si="16"/>
        <v>0.19365024390885852</v>
      </c>
      <c r="P29" s="29">
        <f t="shared" si="16"/>
        <v>0.17762508636624538</v>
      </c>
      <c r="Q29" s="29">
        <f t="shared" si="16"/>
        <v>0.16733656969392846</v>
      </c>
      <c r="R29" s="29">
        <f aca="true" t="shared" si="17" ref="R29:W29">R28/R9*100</f>
        <v>0.17405746668844188</v>
      </c>
      <c r="S29" s="29">
        <f t="shared" si="17"/>
        <v>0.1663420438766341</v>
      </c>
      <c r="T29" s="29">
        <f t="shared" si="17"/>
        <v>0.1472390374435057</v>
      </c>
      <c r="U29" s="29">
        <f t="shared" si="17"/>
        <v>0.1408487007187942</v>
      </c>
      <c r="V29" s="29">
        <f t="shared" si="17"/>
        <v>0.13274667501416906</v>
      </c>
      <c r="W29" s="29">
        <f t="shared" si="17"/>
        <v>0.14007684203912385</v>
      </c>
      <c r="X29" s="29">
        <f aca="true" t="shared" si="18" ref="X29:AC29">X28/X9*100</f>
        <v>0.13362731983521453</v>
      </c>
      <c r="Y29" s="29">
        <f t="shared" si="18"/>
        <v>0.12935908388099449</v>
      </c>
      <c r="Z29" s="29">
        <f t="shared" si="18"/>
        <v>0.1360137722202167</v>
      </c>
      <c r="AA29" s="29">
        <f t="shared" si="18"/>
        <v>0.12795131574460336</v>
      </c>
      <c r="AB29" s="29">
        <f t="shared" si="18"/>
        <v>0.11211717925778447</v>
      </c>
      <c r="AC29" s="29">
        <f t="shared" si="18"/>
        <v>0.10127981184758066</v>
      </c>
    </row>
    <row r="30" spans="1:29" s="3" customFormat="1" ht="22.5" customHeight="1">
      <c r="A30" s="118"/>
      <c r="B30" s="138"/>
      <c r="C30" s="130"/>
      <c r="D30" s="10" t="s">
        <v>18</v>
      </c>
      <c r="E30" s="10" t="s">
        <v>71</v>
      </c>
      <c r="F30" s="28"/>
      <c r="G30" s="29"/>
      <c r="H30" s="29"/>
      <c r="I30" s="29"/>
      <c r="J30" s="107" t="str">
        <f>_xlfn.IFERROR((J28-I28)/I28*100,"－")</f>
        <v>－</v>
      </c>
      <c r="K30" s="29">
        <f aca="true" t="shared" si="19" ref="K30:Y30">(K28-J28)/J28*100</f>
        <v>-0.11859434492228098</v>
      </c>
      <c r="L30" s="29">
        <f t="shared" si="19"/>
        <v>4.6869141357330335</v>
      </c>
      <c r="M30" s="29">
        <f t="shared" si="19"/>
        <v>-2.542979942693418</v>
      </c>
      <c r="N30" s="29">
        <f t="shared" si="19"/>
        <v>2.8727183633468147</v>
      </c>
      <c r="O30" s="29">
        <f t="shared" si="19"/>
        <v>10.395951175945216</v>
      </c>
      <c r="P30" s="29">
        <f t="shared" si="19"/>
        <v>-3.662154144868123</v>
      </c>
      <c r="Q30" s="29">
        <f t="shared" si="19"/>
        <v>2.082633523681561</v>
      </c>
      <c r="R30" s="29">
        <f t="shared" si="19"/>
        <v>10.17878688164966</v>
      </c>
      <c r="S30" s="29">
        <f t="shared" si="19"/>
        <v>-0.1991040318566451</v>
      </c>
      <c r="T30" s="29">
        <f t="shared" si="19"/>
        <v>-2.8728179551122146</v>
      </c>
      <c r="U30" s="29">
        <f t="shared" si="19"/>
        <v>0.4570196158981136</v>
      </c>
      <c r="V30" s="29">
        <f t="shared" si="19"/>
        <v>-2.279813934468124</v>
      </c>
      <c r="W30" s="29">
        <f t="shared" si="19"/>
        <v>9.970183606214372</v>
      </c>
      <c r="X30" s="29">
        <f t="shared" si="19"/>
        <v>-0.6564239166627114</v>
      </c>
      <c r="Y30" s="29">
        <f t="shared" si="19"/>
        <v>2.695714627723255</v>
      </c>
      <c r="Z30" s="29">
        <f>(Z28-Y28)/Y28*100</f>
        <v>10.392577396493827</v>
      </c>
      <c r="AA30" s="29">
        <f>(AA28-Z28)/Z28*100</f>
        <v>-0.7982430206529392</v>
      </c>
      <c r="AB30" s="29">
        <f>(AB28-AA28)/AA28*100</f>
        <v>-9.39202997275206</v>
      </c>
      <c r="AC30" s="29">
        <f>(AC28-AB28)/AB28*100</f>
        <v>-8.673996804811575</v>
      </c>
    </row>
    <row r="31" spans="1:29" s="3" customFormat="1" ht="22.5" customHeight="1">
      <c r="A31" s="118"/>
      <c r="B31" s="138"/>
      <c r="C31" s="129" t="s">
        <v>11</v>
      </c>
      <c r="D31" s="12" t="s">
        <v>8</v>
      </c>
      <c r="E31" s="37" t="s">
        <v>70</v>
      </c>
      <c r="J31" s="31">
        <v>172346.7</v>
      </c>
      <c r="K31" s="31">
        <v>175900.2</v>
      </c>
      <c r="L31" s="31">
        <v>192149</v>
      </c>
      <c r="M31" s="31">
        <v>202006</v>
      </c>
      <c r="N31" s="31">
        <v>237269.9</v>
      </c>
      <c r="O31" s="40">
        <v>246420.1</v>
      </c>
      <c r="P31" s="30">
        <v>254471.2</v>
      </c>
      <c r="Q31" s="30">
        <v>277677.6</v>
      </c>
      <c r="R31" s="89">
        <v>295735.1</v>
      </c>
      <c r="S31" s="90">
        <v>310677.2</v>
      </c>
      <c r="T31" s="27">
        <v>362908.2</v>
      </c>
      <c r="U31" s="27">
        <v>392191.4</v>
      </c>
      <c r="V31" s="27">
        <v>400810.3</v>
      </c>
      <c r="W31" s="27">
        <v>417015.4</v>
      </c>
      <c r="X31" s="27">
        <v>422654.3</v>
      </c>
      <c r="Y31" s="27">
        <v>441133.5</v>
      </c>
      <c r="Z31" s="27">
        <v>458830.6</v>
      </c>
      <c r="AA31" s="27">
        <v>494644.9</v>
      </c>
      <c r="AB31" s="27">
        <v>505650.2</v>
      </c>
      <c r="AC31" s="27">
        <v>485945.6</v>
      </c>
    </row>
    <row r="32" spans="1:29" s="3" customFormat="1" ht="22.5" customHeight="1">
      <c r="A32" s="118"/>
      <c r="B32" s="138"/>
      <c r="C32" s="140"/>
      <c r="D32" s="10" t="s">
        <v>9</v>
      </c>
      <c r="E32" s="10" t="s">
        <v>71</v>
      </c>
      <c r="F32" s="28"/>
      <c r="G32" s="28"/>
      <c r="H32" s="28"/>
      <c r="I32" s="28"/>
      <c r="J32" s="29">
        <f aca="true" t="shared" si="20" ref="J32:Q32">J31/J9*100</f>
        <v>26.448373505143373</v>
      </c>
      <c r="K32" s="29">
        <f t="shared" si="20"/>
        <v>24.879052441560106</v>
      </c>
      <c r="L32" s="29">
        <f t="shared" si="20"/>
        <v>24.485648964824456</v>
      </c>
      <c r="M32" s="29">
        <f t="shared" si="20"/>
        <v>24.124008049058652</v>
      </c>
      <c r="N32" s="29">
        <f t="shared" si="20"/>
        <v>26.118412767744942</v>
      </c>
      <c r="O32" s="29">
        <f t="shared" si="20"/>
        <v>25.737183792160785</v>
      </c>
      <c r="P32" s="29">
        <f t="shared" si="20"/>
        <v>25.30537950829812</v>
      </c>
      <c r="Q32" s="29">
        <f t="shared" si="20"/>
        <v>25.48295330966479</v>
      </c>
      <c r="R32" s="29">
        <f aca="true" t="shared" si="21" ref="R32:W32">R31/R9*100</f>
        <v>25.622151476781003</v>
      </c>
      <c r="S32" s="29">
        <f t="shared" si="21"/>
        <v>25.774902959536078</v>
      </c>
      <c r="T32" s="29">
        <f t="shared" si="21"/>
        <v>27.438766585372935</v>
      </c>
      <c r="U32" s="29">
        <f t="shared" si="21"/>
        <v>28.236798611197113</v>
      </c>
      <c r="V32" s="29">
        <f t="shared" si="21"/>
        <v>27.831895504750538</v>
      </c>
      <c r="W32" s="29">
        <f t="shared" si="21"/>
        <v>27.785853738135398</v>
      </c>
      <c r="X32" s="29">
        <f aca="true" t="shared" si="22" ref="X32:AC32">X31/X9*100</f>
        <v>27.042452155053248</v>
      </c>
      <c r="Y32" s="29">
        <f t="shared" si="22"/>
        <v>26.606035727907813</v>
      </c>
      <c r="Z32" s="29">
        <f t="shared" si="22"/>
        <v>26.357765221972958</v>
      </c>
      <c r="AA32" s="29">
        <f t="shared" si="22"/>
        <v>26.945872693016753</v>
      </c>
      <c r="AB32" s="29">
        <f t="shared" si="22"/>
        <v>26.63850865291541</v>
      </c>
      <c r="AC32" s="29">
        <f t="shared" si="22"/>
        <v>25.32232915011303</v>
      </c>
    </row>
    <row r="33" spans="1:29" s="3" customFormat="1" ht="22.5" customHeight="1">
      <c r="A33" s="118"/>
      <c r="B33" s="138"/>
      <c r="C33" s="130"/>
      <c r="D33" s="10" t="s">
        <v>18</v>
      </c>
      <c r="E33" s="10" t="s">
        <v>71</v>
      </c>
      <c r="F33" s="28"/>
      <c r="G33" s="29"/>
      <c r="H33" s="29"/>
      <c r="I33" s="29"/>
      <c r="J33" s="107" t="str">
        <f>_xlfn.IFERROR((J31-I31)/I31*100,"－")</f>
        <v>－</v>
      </c>
      <c r="K33" s="29">
        <f aca="true" t="shared" si="23" ref="K33:Y33">(K31-J31)/J31*100</f>
        <v>2.0618323414373467</v>
      </c>
      <c r="L33" s="29">
        <f t="shared" si="23"/>
        <v>9.23751081579213</v>
      </c>
      <c r="M33" s="29">
        <f t="shared" si="23"/>
        <v>5.129873171340991</v>
      </c>
      <c r="N33" s="29">
        <f t="shared" si="23"/>
        <v>17.45685771709751</v>
      </c>
      <c r="O33" s="29">
        <f t="shared" si="23"/>
        <v>3.856452082628269</v>
      </c>
      <c r="P33" s="29">
        <f t="shared" si="23"/>
        <v>3.267225360268909</v>
      </c>
      <c r="Q33" s="29">
        <f t="shared" si="23"/>
        <v>9.119460276840744</v>
      </c>
      <c r="R33" s="29">
        <f t="shared" si="23"/>
        <v>6.503045258241932</v>
      </c>
      <c r="S33" s="29">
        <f t="shared" si="23"/>
        <v>5.052528428313053</v>
      </c>
      <c r="T33" s="29">
        <f t="shared" si="23"/>
        <v>16.81198362802291</v>
      </c>
      <c r="U33" s="29">
        <f t="shared" si="23"/>
        <v>8.069037844832387</v>
      </c>
      <c r="V33" s="29">
        <f t="shared" si="23"/>
        <v>2.1976259550821267</v>
      </c>
      <c r="W33" s="29">
        <f t="shared" si="23"/>
        <v>4.0430847211261876</v>
      </c>
      <c r="X33" s="29">
        <f t="shared" si="23"/>
        <v>1.3522042591232757</v>
      </c>
      <c r="Y33" s="29">
        <f t="shared" si="23"/>
        <v>4.372178397333237</v>
      </c>
      <c r="Z33" s="29">
        <f>(Z31-Y31)/Y31*100</f>
        <v>4.011733409500747</v>
      </c>
      <c r="AA33" s="29">
        <f>(AA31-Z31)/Z31*100</f>
        <v>7.805560483542302</v>
      </c>
      <c r="AB33" s="29">
        <f>(AB31-AA31)/AA31*100</f>
        <v>2.224889006234571</v>
      </c>
      <c r="AC33" s="29">
        <f>(AC31-AB31)/AB31*100</f>
        <v>-3.896883655934485</v>
      </c>
    </row>
    <row r="34" spans="1:29" s="3" customFormat="1" ht="22.5" customHeight="1">
      <c r="A34" s="118"/>
      <c r="B34" s="138"/>
      <c r="C34" s="124" t="s">
        <v>12</v>
      </c>
      <c r="D34" s="12" t="s">
        <v>8</v>
      </c>
      <c r="E34" s="37" t="s">
        <v>70</v>
      </c>
      <c r="J34" s="31">
        <v>16800.7</v>
      </c>
      <c r="K34" s="31">
        <v>18158</v>
      </c>
      <c r="L34" s="31">
        <v>19984.4</v>
      </c>
      <c r="M34" s="31">
        <v>21383.2</v>
      </c>
      <c r="N34" s="31">
        <v>21360.6</v>
      </c>
      <c r="O34" s="40">
        <v>21876.1</v>
      </c>
      <c r="P34" s="30">
        <v>22744.8</v>
      </c>
      <c r="Q34" s="30">
        <v>23629.4</v>
      </c>
      <c r="R34" s="89">
        <v>16931.7</v>
      </c>
      <c r="S34" s="90">
        <v>21761.1</v>
      </c>
      <c r="T34" s="27">
        <v>25707.3</v>
      </c>
      <c r="U34" s="27">
        <v>23657</v>
      </c>
      <c r="V34" s="27">
        <v>25779</v>
      </c>
      <c r="W34" s="27">
        <v>29357.2</v>
      </c>
      <c r="X34" s="27">
        <v>35747.1</v>
      </c>
      <c r="Y34" s="27">
        <v>41760.4</v>
      </c>
      <c r="Z34" s="27">
        <v>44307.8</v>
      </c>
      <c r="AA34" s="27">
        <v>40014.2</v>
      </c>
      <c r="AB34" s="27">
        <v>35153.4</v>
      </c>
      <c r="AC34" s="27">
        <v>36580.7</v>
      </c>
    </row>
    <row r="35" spans="1:29" s="3" customFormat="1" ht="22.5" customHeight="1">
      <c r="A35" s="118"/>
      <c r="B35" s="138"/>
      <c r="C35" s="125"/>
      <c r="D35" s="10" t="s">
        <v>9</v>
      </c>
      <c r="E35" s="10" t="s">
        <v>71</v>
      </c>
      <c r="F35" s="28"/>
      <c r="G35" s="28"/>
      <c r="H35" s="28"/>
      <c r="I35" s="28"/>
      <c r="J35" s="29">
        <f aca="true" t="shared" si="24" ref="J35:Q35">J34/J9*100</f>
        <v>2.578240191125576</v>
      </c>
      <c r="K35" s="29">
        <f t="shared" si="24"/>
        <v>2.568239457566554</v>
      </c>
      <c r="L35" s="29">
        <f t="shared" si="24"/>
        <v>2.5466226895411266</v>
      </c>
      <c r="M35" s="29">
        <f t="shared" si="24"/>
        <v>2.553629540284106</v>
      </c>
      <c r="N35" s="29">
        <f t="shared" si="24"/>
        <v>2.351351636961505</v>
      </c>
      <c r="O35" s="29">
        <f t="shared" si="24"/>
        <v>2.2848347450377973</v>
      </c>
      <c r="P35" s="29">
        <f t="shared" si="24"/>
        <v>2.2618111434234565</v>
      </c>
      <c r="Q35" s="29">
        <f t="shared" si="24"/>
        <v>2.168510880731443</v>
      </c>
      <c r="R35" s="29">
        <f aca="true" t="shared" si="25" ref="R35:W35">R34/R9*100</f>
        <v>1.4669431601436993</v>
      </c>
      <c r="S35" s="29">
        <f t="shared" si="25"/>
        <v>1.8053794768098863</v>
      </c>
      <c r="T35" s="29">
        <f t="shared" si="25"/>
        <v>1.9436777792294517</v>
      </c>
      <c r="U35" s="29">
        <f t="shared" si="25"/>
        <v>1.7032447543344653</v>
      </c>
      <c r="V35" s="29">
        <f t="shared" si="25"/>
        <v>1.790069851540652</v>
      </c>
      <c r="W35" s="29">
        <f t="shared" si="25"/>
        <v>1.9560785173909367</v>
      </c>
      <c r="X35" s="29">
        <f aca="true" t="shared" si="26" ref="X35:AC35">X34/X9*100</f>
        <v>2.2871865764335153</v>
      </c>
      <c r="Y35" s="29">
        <f t="shared" si="26"/>
        <v>2.5186903611077405</v>
      </c>
      <c r="Z35" s="29">
        <f t="shared" si="26"/>
        <v>2.545284882704278</v>
      </c>
      <c r="AA35" s="29">
        <f t="shared" si="26"/>
        <v>2.179780968353077</v>
      </c>
      <c r="AB35" s="29">
        <f t="shared" si="26"/>
        <v>1.8519406302605963</v>
      </c>
      <c r="AC35" s="29">
        <f t="shared" si="26"/>
        <v>1.9061979899427834</v>
      </c>
    </row>
    <row r="36" spans="1:29" s="13" customFormat="1" ht="22.5" customHeight="1">
      <c r="A36" s="118"/>
      <c r="B36" s="138"/>
      <c r="C36" s="126"/>
      <c r="D36" s="10" t="s">
        <v>18</v>
      </c>
      <c r="E36" s="10" t="s">
        <v>71</v>
      </c>
      <c r="F36" s="28"/>
      <c r="G36" s="29"/>
      <c r="H36" s="29"/>
      <c r="I36" s="29"/>
      <c r="J36" s="107" t="str">
        <f>_xlfn.IFERROR((J34-I34)/I34*100,"－")</f>
        <v>－</v>
      </c>
      <c r="K36" s="29">
        <f aca="true" t="shared" si="27" ref="K36:Y36">(K34-J34)/J34*100</f>
        <v>8.078830048747964</v>
      </c>
      <c r="L36" s="29">
        <f t="shared" si="27"/>
        <v>10.058376473179873</v>
      </c>
      <c r="M36" s="29">
        <f t="shared" si="27"/>
        <v>6.999459578471204</v>
      </c>
      <c r="N36" s="29">
        <f t="shared" si="27"/>
        <v>-0.10569044857646276</v>
      </c>
      <c r="O36" s="29">
        <f t="shared" si="27"/>
        <v>2.41332172317257</v>
      </c>
      <c r="P36" s="29">
        <f t="shared" si="27"/>
        <v>3.9710003154127143</v>
      </c>
      <c r="Q36" s="29">
        <f t="shared" si="27"/>
        <v>3.8892406176356893</v>
      </c>
      <c r="R36" s="29">
        <f t="shared" si="27"/>
        <v>-28.34477388338257</v>
      </c>
      <c r="S36" s="29">
        <f t="shared" si="27"/>
        <v>28.522829958007744</v>
      </c>
      <c r="T36" s="29">
        <f t="shared" si="27"/>
        <v>18.134193583964052</v>
      </c>
      <c r="U36" s="29">
        <f t="shared" si="27"/>
        <v>-7.975555581488523</v>
      </c>
      <c r="V36" s="29">
        <f t="shared" si="27"/>
        <v>8.96986092911189</v>
      </c>
      <c r="W36" s="29">
        <f t="shared" si="27"/>
        <v>13.880290158656273</v>
      </c>
      <c r="X36" s="29">
        <f t="shared" si="27"/>
        <v>21.76604035807229</v>
      </c>
      <c r="Y36" s="29">
        <f t="shared" si="27"/>
        <v>16.821784144727832</v>
      </c>
      <c r="Z36" s="29">
        <f>(Z34-Y34)/Y34*100</f>
        <v>6.100037355964027</v>
      </c>
      <c r="AA36" s="29">
        <f>(AA34-Z34)/Z34*100</f>
        <v>-9.690393113627861</v>
      </c>
      <c r="AB36" s="29">
        <f>(AB34-AA34)/AA34*100</f>
        <v>-12.147687570912316</v>
      </c>
      <c r="AC36" s="29">
        <f>(AC34-AB34)/AB34*100</f>
        <v>4.060204702816785</v>
      </c>
    </row>
    <row r="37" spans="1:29" s="3" customFormat="1" ht="22.5" customHeight="1">
      <c r="A37" s="118"/>
      <c r="B37" s="138"/>
      <c r="C37" s="124" t="s">
        <v>13</v>
      </c>
      <c r="D37" s="12" t="s">
        <v>8</v>
      </c>
      <c r="E37" s="37" t="s">
        <v>70</v>
      </c>
      <c r="F37" s="31"/>
      <c r="G37" s="31"/>
      <c r="H37" s="31"/>
      <c r="I37" s="31"/>
      <c r="J37" s="31">
        <v>35728.1</v>
      </c>
      <c r="K37" s="40">
        <v>39220.8</v>
      </c>
      <c r="L37" s="30">
        <v>43686.6</v>
      </c>
      <c r="M37" s="30">
        <v>52240.3</v>
      </c>
      <c r="N37" s="30">
        <v>55234.9</v>
      </c>
      <c r="O37" s="30">
        <v>56821.3</v>
      </c>
      <c r="P37" s="30">
        <v>58048</v>
      </c>
      <c r="Q37" s="30">
        <v>61401.8</v>
      </c>
      <c r="R37" s="89">
        <v>60562.5</v>
      </c>
      <c r="S37" s="90">
        <v>62180.7</v>
      </c>
      <c r="T37" s="27">
        <v>60669.4</v>
      </c>
      <c r="U37" s="27">
        <v>60697.6</v>
      </c>
      <c r="V37" s="27">
        <v>63076.6</v>
      </c>
      <c r="W37" s="27">
        <v>68524.7</v>
      </c>
      <c r="X37" s="27">
        <v>72338.7</v>
      </c>
      <c r="Y37" s="27">
        <v>81174.2</v>
      </c>
      <c r="Z37" s="27">
        <v>91543</v>
      </c>
      <c r="AA37" s="27">
        <v>101196.6</v>
      </c>
      <c r="AB37" s="27">
        <v>103323.1</v>
      </c>
      <c r="AC37" s="27">
        <v>105592.1</v>
      </c>
    </row>
    <row r="38" spans="1:29" s="3" customFormat="1" ht="22.5" customHeight="1">
      <c r="A38" s="118"/>
      <c r="B38" s="138"/>
      <c r="C38" s="125"/>
      <c r="D38" s="10" t="s">
        <v>9</v>
      </c>
      <c r="E38" s="10" t="s">
        <v>71</v>
      </c>
      <c r="F38" s="28"/>
      <c r="G38" s="28"/>
      <c r="H38" s="28"/>
      <c r="I38" s="28"/>
      <c r="J38" s="29">
        <f aca="true" t="shared" si="28" ref="J38:Q38">J37/J9*100</f>
        <v>5.482844367946198</v>
      </c>
      <c r="K38" s="29">
        <f t="shared" si="28"/>
        <v>5.547329337885578</v>
      </c>
      <c r="L38" s="29">
        <f t="shared" si="28"/>
        <v>5.567006604596954</v>
      </c>
      <c r="M38" s="29">
        <f t="shared" si="28"/>
        <v>6.238653394875592</v>
      </c>
      <c r="N38" s="29">
        <f t="shared" si="28"/>
        <v>6.08019777217892</v>
      </c>
      <c r="O38" s="29">
        <f t="shared" si="28"/>
        <v>5.934662965437907</v>
      </c>
      <c r="P38" s="29">
        <f t="shared" si="28"/>
        <v>5.772467256403433</v>
      </c>
      <c r="Q38" s="29">
        <f t="shared" si="28"/>
        <v>5.634949317227518</v>
      </c>
      <c r="R38" s="29">
        <f aca="true" t="shared" si="29" ref="R38:W38">R37/R9*100</f>
        <v>5.247065866758966</v>
      </c>
      <c r="S38" s="29">
        <f t="shared" si="29"/>
        <v>5.158735525027343</v>
      </c>
      <c r="T38" s="29">
        <f t="shared" si="29"/>
        <v>4.587092563559117</v>
      </c>
      <c r="U38" s="29">
        <f t="shared" si="29"/>
        <v>4.3700751913045455</v>
      </c>
      <c r="V38" s="29">
        <f t="shared" si="29"/>
        <v>4.379980604278252</v>
      </c>
      <c r="W38" s="29">
        <f t="shared" si="29"/>
        <v>4.565820091175545</v>
      </c>
      <c r="X38" s="29">
        <f aca="true" t="shared" si="30" ref="X38:AC38">X37/X9*100</f>
        <v>4.628406320978517</v>
      </c>
      <c r="Y38" s="29">
        <f t="shared" si="30"/>
        <v>4.895850497376268</v>
      </c>
      <c r="Z38" s="29">
        <f t="shared" si="30"/>
        <v>5.258735798604257</v>
      </c>
      <c r="AA38" s="29">
        <f t="shared" si="30"/>
        <v>5.512703558787605</v>
      </c>
      <c r="AB38" s="29">
        <f t="shared" si="30"/>
        <v>5.443235844455405</v>
      </c>
      <c r="AC38" s="29">
        <f t="shared" si="30"/>
        <v>5.502339998245998</v>
      </c>
    </row>
    <row r="39" spans="1:29" s="13" customFormat="1" ht="22.5" customHeight="1">
      <c r="A39" s="118"/>
      <c r="B39" s="138"/>
      <c r="C39" s="126"/>
      <c r="D39" s="10" t="s">
        <v>18</v>
      </c>
      <c r="E39" s="10" t="s">
        <v>71</v>
      </c>
      <c r="F39" s="28"/>
      <c r="G39" s="29"/>
      <c r="H39" s="29"/>
      <c r="I39" s="29"/>
      <c r="J39" s="107" t="str">
        <f>_xlfn.IFERROR((J37-I37)/I37*100,"－")</f>
        <v>－</v>
      </c>
      <c r="K39" s="29">
        <f aca="true" t="shared" si="31" ref="K39:Y39">(K37-J37)/J37*100</f>
        <v>9.775778728787717</v>
      </c>
      <c r="L39" s="29">
        <f t="shared" si="31"/>
        <v>11.386305225798544</v>
      </c>
      <c r="M39" s="29">
        <f t="shared" si="31"/>
        <v>19.579688050798197</v>
      </c>
      <c r="N39" s="29">
        <f t="shared" si="31"/>
        <v>5.732356054616835</v>
      </c>
      <c r="O39" s="29">
        <f t="shared" si="31"/>
        <v>2.8720971704483964</v>
      </c>
      <c r="P39" s="29">
        <f t="shared" si="31"/>
        <v>2.158873521021161</v>
      </c>
      <c r="Q39" s="29">
        <f t="shared" si="31"/>
        <v>5.777632304299895</v>
      </c>
      <c r="R39" s="29">
        <f t="shared" si="31"/>
        <v>-1.3668980388197134</v>
      </c>
      <c r="S39" s="29">
        <f t="shared" si="31"/>
        <v>2.67195046439628</v>
      </c>
      <c r="T39" s="29">
        <f t="shared" si="31"/>
        <v>-2.4304969226785733</v>
      </c>
      <c r="U39" s="29">
        <f t="shared" si="31"/>
        <v>0.04648142226558544</v>
      </c>
      <c r="V39" s="29">
        <f t="shared" si="31"/>
        <v>3.919430092787853</v>
      </c>
      <c r="W39" s="29">
        <f t="shared" si="31"/>
        <v>8.637275947023141</v>
      </c>
      <c r="X39" s="29">
        <f t="shared" si="31"/>
        <v>5.56587624608353</v>
      </c>
      <c r="Y39" s="29">
        <f t="shared" si="31"/>
        <v>12.21407075327591</v>
      </c>
      <c r="Z39" s="29">
        <f>(Z37-Y37)/Y37*100</f>
        <v>12.773516708510838</v>
      </c>
      <c r="AA39" s="29">
        <f>(AA37-Z37)/Z37*100</f>
        <v>10.545426739346544</v>
      </c>
      <c r="AB39" s="29">
        <f>(AB37-AA37)/AA37*100</f>
        <v>2.101355183869814</v>
      </c>
      <c r="AC39" s="29">
        <f>(AC37-AB37)/AB37*100</f>
        <v>2.196023928821338</v>
      </c>
    </row>
    <row r="40" spans="1:29" s="3" customFormat="1" ht="22.5" customHeight="1">
      <c r="A40" s="118"/>
      <c r="B40" s="138"/>
      <c r="C40" s="124" t="s">
        <v>14</v>
      </c>
      <c r="D40" s="12" t="s">
        <v>8</v>
      </c>
      <c r="E40" s="37" t="s">
        <v>70</v>
      </c>
      <c r="G40" s="31"/>
      <c r="H40" s="31"/>
      <c r="I40" s="31"/>
      <c r="J40" s="31">
        <v>73306.4</v>
      </c>
      <c r="K40" s="40">
        <v>78084.6</v>
      </c>
      <c r="L40" s="30">
        <v>83937.4</v>
      </c>
      <c r="M40" s="30">
        <v>85860.9</v>
      </c>
      <c r="N40" s="30">
        <v>89962.3</v>
      </c>
      <c r="O40" s="27">
        <v>93563</v>
      </c>
      <c r="P40" s="27">
        <v>98996.4</v>
      </c>
      <c r="Q40" s="27">
        <v>106258.5</v>
      </c>
      <c r="R40" s="89">
        <v>115305.3</v>
      </c>
      <c r="S40" s="90">
        <v>120130.7</v>
      </c>
      <c r="T40" s="27">
        <v>132247</v>
      </c>
      <c r="U40" s="27">
        <v>141313</v>
      </c>
      <c r="V40" s="27">
        <v>148070.5</v>
      </c>
      <c r="W40" s="27">
        <v>152879.3</v>
      </c>
      <c r="X40" s="27">
        <v>152588.2</v>
      </c>
      <c r="Y40" s="27">
        <v>160345.6</v>
      </c>
      <c r="Z40" s="27">
        <v>169240.8</v>
      </c>
      <c r="AA40" s="27">
        <v>175124.9</v>
      </c>
      <c r="AB40" s="27">
        <v>180424.1</v>
      </c>
      <c r="AC40" s="27">
        <v>180358</v>
      </c>
    </row>
    <row r="41" spans="1:29" s="3" customFormat="1" ht="22.5" customHeight="1">
      <c r="A41" s="118"/>
      <c r="B41" s="138"/>
      <c r="C41" s="125"/>
      <c r="D41" s="10" t="s">
        <v>9</v>
      </c>
      <c r="E41" s="10" t="s">
        <v>71</v>
      </c>
      <c r="F41" s="28"/>
      <c r="G41" s="28"/>
      <c r="H41" s="28"/>
      <c r="I41" s="28"/>
      <c r="J41" s="29">
        <f aca="true" t="shared" si="32" ref="J41:P41">J40/J9*100</f>
        <v>11.249620953098853</v>
      </c>
      <c r="K41" s="29">
        <f t="shared" si="32"/>
        <v>11.0441651474998</v>
      </c>
      <c r="L41" s="29">
        <f t="shared" si="32"/>
        <v>10.69618739322118</v>
      </c>
      <c r="M41" s="29">
        <f t="shared" si="32"/>
        <v>10.253700596514065</v>
      </c>
      <c r="N41" s="29">
        <f t="shared" si="32"/>
        <v>9.902952228393492</v>
      </c>
      <c r="O41" s="29">
        <f t="shared" si="32"/>
        <v>9.77212543597677</v>
      </c>
      <c r="P41" s="29">
        <f t="shared" si="32"/>
        <v>9.84449899224464</v>
      </c>
      <c r="Q41" s="29">
        <f aca="true" t="shared" si="33" ref="Q41:W41">Q40/Q9*100</f>
        <v>9.751526209730336</v>
      </c>
      <c r="R41" s="29">
        <f t="shared" si="33"/>
        <v>9.98991956881573</v>
      </c>
      <c r="S41" s="29">
        <f t="shared" si="33"/>
        <v>9.966476892933052</v>
      </c>
      <c r="T41" s="29">
        <f t="shared" si="33"/>
        <v>9.998932414907722</v>
      </c>
      <c r="U41" s="29">
        <f t="shared" si="33"/>
        <v>10.17418210124979</v>
      </c>
      <c r="V41" s="29">
        <f t="shared" si="33"/>
        <v>10.281878193589748</v>
      </c>
      <c r="W41" s="29">
        <f t="shared" si="33"/>
        <v>10.186390884817497</v>
      </c>
      <c r="X41" s="29">
        <f aca="true" t="shared" si="34" ref="X41:AC41">X40/X9*100</f>
        <v>9.762964905185388</v>
      </c>
      <c r="Y41" s="29">
        <f t="shared" si="34"/>
        <v>9.670906341080002</v>
      </c>
      <c r="Z41" s="29">
        <f t="shared" si="34"/>
        <v>9.722126798820481</v>
      </c>
      <c r="AA41" s="29">
        <f t="shared" si="34"/>
        <v>9.5399614163156</v>
      </c>
      <c r="AB41" s="29">
        <f t="shared" si="34"/>
        <v>9.505047064244165</v>
      </c>
      <c r="AC41" s="29">
        <f t="shared" si="34"/>
        <v>9.398345495578283</v>
      </c>
    </row>
    <row r="42" spans="1:29" s="13" customFormat="1" ht="22.5" customHeight="1">
      <c r="A42" s="118"/>
      <c r="B42" s="138"/>
      <c r="C42" s="126"/>
      <c r="D42" s="10" t="s">
        <v>18</v>
      </c>
      <c r="E42" s="10" t="s">
        <v>71</v>
      </c>
      <c r="F42" s="28"/>
      <c r="G42" s="29"/>
      <c r="H42" s="29"/>
      <c r="I42" s="29"/>
      <c r="J42" s="107" t="str">
        <f>_xlfn.IFERROR((J40-I40)/I40*100,"－")</f>
        <v>－</v>
      </c>
      <c r="K42" s="29">
        <f aca="true" t="shared" si="35" ref="K42:Y42">(K40-J40)/J40*100</f>
        <v>6.518121200877429</v>
      </c>
      <c r="L42" s="29">
        <f t="shared" si="35"/>
        <v>7.4954600523022314</v>
      </c>
      <c r="M42" s="29">
        <f t="shared" si="35"/>
        <v>2.291588731602361</v>
      </c>
      <c r="N42" s="29">
        <f t="shared" si="35"/>
        <v>4.776795957181918</v>
      </c>
      <c r="O42" s="29">
        <f t="shared" si="35"/>
        <v>4.002454361438066</v>
      </c>
      <c r="P42" s="29">
        <f t="shared" si="35"/>
        <v>5.807210115109599</v>
      </c>
      <c r="Q42" s="29">
        <f t="shared" si="35"/>
        <v>7.335721298956333</v>
      </c>
      <c r="R42" s="29">
        <f t="shared" si="35"/>
        <v>8.513954177783427</v>
      </c>
      <c r="S42" s="29">
        <f t="shared" si="35"/>
        <v>4.184890026737708</v>
      </c>
      <c r="T42" s="29">
        <f t="shared" si="35"/>
        <v>10.085931406376558</v>
      </c>
      <c r="U42" s="29">
        <f t="shared" si="35"/>
        <v>6.855353996688016</v>
      </c>
      <c r="V42" s="29">
        <f t="shared" si="35"/>
        <v>4.781937967490606</v>
      </c>
      <c r="W42" s="29">
        <f t="shared" si="35"/>
        <v>3.2476421704525804</v>
      </c>
      <c r="X42" s="29">
        <f t="shared" si="35"/>
        <v>-0.19041165154470013</v>
      </c>
      <c r="Y42" s="29">
        <f t="shared" si="35"/>
        <v>5.083879356332923</v>
      </c>
      <c r="Z42" s="29">
        <f>(Z40-Y40)/Y40*100</f>
        <v>5.547517362496995</v>
      </c>
      <c r="AA42" s="29">
        <f>(AA40-Z40)/Z40*100</f>
        <v>3.4767621046461645</v>
      </c>
      <c r="AB42" s="29">
        <f>(AB40-AA40)/AA40*100</f>
        <v>3.025954618675021</v>
      </c>
      <c r="AC42" s="29">
        <f>(AC40-AB40)/AB40*100</f>
        <v>-0.03663590396183537</v>
      </c>
    </row>
    <row r="43" spans="1:29" s="3" customFormat="1" ht="22.5" customHeight="1">
      <c r="A43" s="118"/>
      <c r="B43" s="138"/>
      <c r="C43" s="124" t="s">
        <v>97</v>
      </c>
      <c r="D43" s="12" t="s">
        <v>8</v>
      </c>
      <c r="E43" s="37" t="s">
        <v>70</v>
      </c>
      <c r="G43" s="31"/>
      <c r="H43" s="31"/>
      <c r="I43" s="31"/>
      <c r="J43" s="31">
        <v>25840.9</v>
      </c>
      <c r="K43" s="40">
        <v>27250.7</v>
      </c>
      <c r="L43" s="30">
        <v>29568.2</v>
      </c>
      <c r="M43" s="30">
        <v>32460.5</v>
      </c>
      <c r="N43" s="30">
        <v>36635.5</v>
      </c>
      <c r="O43" s="30">
        <v>37339.7</v>
      </c>
      <c r="P43" s="30">
        <v>37841.2</v>
      </c>
      <c r="Q43" s="30">
        <v>42590.1</v>
      </c>
      <c r="R43" s="57">
        <v>45777.8</v>
      </c>
      <c r="S43" s="90">
        <v>41865.5</v>
      </c>
      <c r="T43" s="27">
        <v>45780.9</v>
      </c>
      <c r="U43" s="27">
        <v>42690.9</v>
      </c>
      <c r="V43" s="27">
        <v>44128.5</v>
      </c>
      <c r="W43" s="27">
        <v>47334.5</v>
      </c>
      <c r="X43" s="27">
        <v>51325.9</v>
      </c>
      <c r="Y43" s="27">
        <v>58499.6</v>
      </c>
      <c r="Z43" s="27">
        <v>58803.1</v>
      </c>
      <c r="AA43" s="27">
        <v>58283.7</v>
      </c>
      <c r="AB43" s="27">
        <v>57925.7</v>
      </c>
      <c r="AC43" s="27">
        <v>59949.6</v>
      </c>
    </row>
    <row r="44" spans="1:29" s="3" customFormat="1" ht="22.5" customHeight="1">
      <c r="A44" s="118"/>
      <c r="B44" s="138"/>
      <c r="C44" s="125"/>
      <c r="D44" s="10" t="s">
        <v>9</v>
      </c>
      <c r="E44" s="10" t="s">
        <v>71</v>
      </c>
      <c r="F44" s="28"/>
      <c r="G44" s="28"/>
      <c r="H44" s="28"/>
      <c r="I44" s="28"/>
      <c r="J44" s="29">
        <f aca="true" t="shared" si="36" ref="J44:P44">J43/J9*100</f>
        <v>3.9655518493191892</v>
      </c>
      <c r="K44" s="29">
        <f t="shared" si="36"/>
        <v>3.854296893177051</v>
      </c>
      <c r="L44" s="29">
        <f t="shared" si="36"/>
        <v>3.7678914057409743</v>
      </c>
      <c r="M44" s="29">
        <f t="shared" si="36"/>
        <v>3.8765054665528176</v>
      </c>
      <c r="N44" s="29">
        <f t="shared" si="36"/>
        <v>4.032796030818574</v>
      </c>
      <c r="O44" s="29">
        <f t="shared" si="36"/>
        <v>3.8999201836382094</v>
      </c>
      <c r="P44" s="29">
        <f t="shared" si="36"/>
        <v>3.763042446647836</v>
      </c>
      <c r="Q44" s="29">
        <f aca="true" t="shared" si="37" ref="Q44:W44">Q43/Q9*100</f>
        <v>3.908567092750566</v>
      </c>
      <c r="R44" s="29">
        <f t="shared" si="37"/>
        <v>3.9661363357740944</v>
      </c>
      <c r="S44" s="29">
        <f t="shared" si="37"/>
        <v>3.4733131361183167</v>
      </c>
      <c r="T44" s="29">
        <f t="shared" si="37"/>
        <v>3.461402716081642</v>
      </c>
      <c r="U44" s="29">
        <f t="shared" si="37"/>
        <v>3.0736378865797533</v>
      </c>
      <c r="V44" s="29">
        <f t="shared" si="37"/>
        <v>3.0642421134920537</v>
      </c>
      <c r="W44" s="29">
        <f t="shared" si="37"/>
        <v>3.153911087618754</v>
      </c>
      <c r="X44" s="29">
        <f aca="true" t="shared" si="38" ref="X44:AC44">X43/X9*100</f>
        <v>3.2839561671679376</v>
      </c>
      <c r="Y44" s="29">
        <f t="shared" si="38"/>
        <v>3.5282798691741064</v>
      </c>
      <c r="Z44" s="29">
        <f t="shared" si="38"/>
        <v>3.377975017630032</v>
      </c>
      <c r="AA44" s="29">
        <f t="shared" si="38"/>
        <v>3.1750153701735937</v>
      </c>
      <c r="AB44" s="29">
        <f t="shared" si="38"/>
        <v>3.0516239500670266</v>
      </c>
      <c r="AC44" s="29">
        <f t="shared" si="38"/>
        <v>3.123937131270694</v>
      </c>
    </row>
    <row r="45" spans="1:29" s="13" customFormat="1" ht="22.5" customHeight="1">
      <c r="A45" s="118"/>
      <c r="B45" s="138"/>
      <c r="C45" s="126"/>
      <c r="D45" s="10" t="s">
        <v>18</v>
      </c>
      <c r="E45" s="10" t="s">
        <v>71</v>
      </c>
      <c r="F45" s="28"/>
      <c r="G45" s="29"/>
      <c r="H45" s="29"/>
      <c r="I45" s="29"/>
      <c r="J45" s="107" t="str">
        <f>_xlfn.IFERROR((J43-I43)/I43*100,"－")</f>
        <v>－</v>
      </c>
      <c r="K45" s="29">
        <f>_xlfn.IFERROR((K43-J43)/J43*100,"－")</f>
        <v>5.455692332697387</v>
      </c>
      <c r="L45" s="29">
        <f aca="true" t="shared" si="39" ref="L45:T45">_xlfn.IFERROR((L43-K43)/K43*100,"－")</f>
        <v>8.504368695116089</v>
      </c>
      <c r="M45" s="29">
        <f t="shared" si="39"/>
        <v>9.78179260151108</v>
      </c>
      <c r="N45" s="29">
        <f t="shared" si="39"/>
        <v>12.861785862817888</v>
      </c>
      <c r="O45" s="29">
        <f t="shared" si="39"/>
        <v>1.9221793069563595</v>
      </c>
      <c r="P45" s="29">
        <f t="shared" si="39"/>
        <v>1.3430745292543862</v>
      </c>
      <c r="Q45" s="29">
        <f t="shared" si="39"/>
        <v>12.549549168631021</v>
      </c>
      <c r="R45" s="29">
        <f t="shared" si="39"/>
        <v>7.484603229389</v>
      </c>
      <c r="S45" s="29">
        <f t="shared" si="39"/>
        <v>-8.546282259086288</v>
      </c>
      <c r="T45" s="29">
        <f t="shared" si="39"/>
        <v>9.352330678004565</v>
      </c>
      <c r="U45" s="29">
        <f aca="true" t="shared" si="40" ref="U45:AB45">_xlfn.IFERROR((U43-T43)/T43*100,"－")</f>
        <v>-6.749539655183712</v>
      </c>
      <c r="V45" s="29">
        <f t="shared" si="40"/>
        <v>3.3674623865976083</v>
      </c>
      <c r="W45" s="29">
        <f t="shared" si="40"/>
        <v>7.265146107390915</v>
      </c>
      <c r="X45" s="29">
        <f t="shared" si="40"/>
        <v>8.43232737221266</v>
      </c>
      <c r="Y45" s="29">
        <f t="shared" si="40"/>
        <v>13.976764167798317</v>
      </c>
      <c r="Z45" s="29">
        <f t="shared" si="40"/>
        <v>0.5188069662014784</v>
      </c>
      <c r="AA45" s="29">
        <f t="shared" si="40"/>
        <v>-0.8832867654936584</v>
      </c>
      <c r="AB45" s="29">
        <f t="shared" si="40"/>
        <v>-0.6142369135796115</v>
      </c>
      <c r="AC45" s="29">
        <f>(AC43-AB43)/AB43*100</f>
        <v>3.4939586401200184</v>
      </c>
    </row>
    <row r="46" spans="1:29" s="3" customFormat="1" ht="22.5" customHeight="1">
      <c r="A46" s="118"/>
      <c r="B46" s="138"/>
      <c r="C46" s="124" t="s">
        <v>15</v>
      </c>
      <c r="D46" s="12" t="s">
        <v>8</v>
      </c>
      <c r="E46" s="37" t="s">
        <v>70</v>
      </c>
      <c r="F46" s="31"/>
      <c r="G46" s="31"/>
      <c r="H46" s="31"/>
      <c r="I46" s="31"/>
      <c r="J46" s="31">
        <v>32327.2</v>
      </c>
      <c r="K46" s="31">
        <v>38208.5</v>
      </c>
      <c r="L46" s="30">
        <v>49448.8</v>
      </c>
      <c r="M46" s="30">
        <v>50622</v>
      </c>
      <c r="N46" s="30">
        <v>50634</v>
      </c>
      <c r="O46" s="30">
        <v>55217.7</v>
      </c>
      <c r="P46" s="30">
        <v>58042.7</v>
      </c>
      <c r="Q46" s="30">
        <v>65868.1</v>
      </c>
      <c r="R46" s="99">
        <v>69259.5</v>
      </c>
      <c r="S46" s="99">
        <v>70527.7</v>
      </c>
      <c r="T46" s="27">
        <v>77692.2</v>
      </c>
      <c r="U46" s="27">
        <v>83539.4</v>
      </c>
      <c r="V46" s="27">
        <v>81294.2</v>
      </c>
      <c r="W46" s="27">
        <v>79411.1</v>
      </c>
      <c r="X46" s="27">
        <v>84176.3</v>
      </c>
      <c r="Y46" s="27">
        <v>88257.8</v>
      </c>
      <c r="Z46" s="27">
        <v>89593.7</v>
      </c>
      <c r="AA46" s="27">
        <v>96983.7</v>
      </c>
      <c r="AB46" s="27">
        <v>104189.5</v>
      </c>
      <c r="AC46" s="27">
        <v>104718.6</v>
      </c>
    </row>
    <row r="47" spans="1:29" s="3" customFormat="1" ht="22.5" customHeight="1">
      <c r="A47" s="118"/>
      <c r="B47" s="138"/>
      <c r="C47" s="125"/>
      <c r="D47" s="10" t="s">
        <v>9</v>
      </c>
      <c r="E47" s="10" t="s">
        <v>71</v>
      </c>
      <c r="F47" s="28"/>
      <c r="G47" s="28"/>
      <c r="H47" s="28"/>
      <c r="I47" s="28"/>
      <c r="J47" s="29">
        <f aca="true" t="shared" si="41" ref="J47:P47">J46/J9*100</f>
        <v>4.9609412885507576</v>
      </c>
      <c r="K47" s="29">
        <f t="shared" si="41"/>
        <v>5.4041511903531045</v>
      </c>
      <c r="L47" s="29">
        <f t="shared" si="41"/>
        <v>6.301286806237928</v>
      </c>
      <c r="M47" s="29">
        <f t="shared" si="41"/>
        <v>6.0453923916093935</v>
      </c>
      <c r="N47" s="29">
        <f t="shared" si="41"/>
        <v>5.573735699648364</v>
      </c>
      <c r="O47" s="29">
        <f t="shared" si="41"/>
        <v>5.767176027768825</v>
      </c>
      <c r="P47" s="29">
        <f t="shared" si="41"/>
        <v>5.771940208504127</v>
      </c>
      <c r="Q47" s="29">
        <f aca="true" t="shared" si="42" ref="Q47:W47">Q46/Q9*100</f>
        <v>6.044829388097318</v>
      </c>
      <c r="R47" s="29">
        <f t="shared" si="42"/>
        <v>6.000564018968712</v>
      </c>
      <c r="S47" s="29">
        <f t="shared" si="42"/>
        <v>5.851232801954158</v>
      </c>
      <c r="T47" s="29">
        <f t="shared" si="42"/>
        <v>5.874152585431002</v>
      </c>
      <c r="U47" s="29">
        <f t="shared" si="42"/>
        <v>6.014627587194007</v>
      </c>
      <c r="V47" s="29">
        <f t="shared" si="42"/>
        <v>5.6449938525589065</v>
      </c>
      <c r="W47" s="29">
        <f t="shared" si="42"/>
        <v>5.29118399412694</v>
      </c>
      <c r="X47" s="29">
        <f aca="true" t="shared" si="43" ref="X47:AC47">X46/X9*100</f>
        <v>5.385804818120646</v>
      </c>
      <c r="Y47" s="29">
        <f t="shared" si="43"/>
        <v>5.323082876422992</v>
      </c>
      <c r="Z47" s="29">
        <f t="shared" si="43"/>
        <v>5.146757234517224</v>
      </c>
      <c r="AA47" s="29">
        <f t="shared" si="43"/>
        <v>5.2832050497189575</v>
      </c>
      <c r="AB47" s="29">
        <f t="shared" si="43"/>
        <v>5.488879263358207</v>
      </c>
      <c r="AC47" s="29">
        <f t="shared" si="43"/>
        <v>5.456822445432219</v>
      </c>
    </row>
    <row r="48" spans="1:29" s="13" customFormat="1" ht="22.5" customHeight="1">
      <c r="A48" s="118"/>
      <c r="B48" s="138"/>
      <c r="C48" s="126"/>
      <c r="D48" s="10" t="s">
        <v>18</v>
      </c>
      <c r="E48" s="10" t="s">
        <v>71</v>
      </c>
      <c r="F48" s="28"/>
      <c r="G48" s="29"/>
      <c r="H48" s="29"/>
      <c r="I48" s="29"/>
      <c r="J48" s="107" t="str">
        <f>_xlfn.IFERROR((J46-I46)/I46*100,"－")</f>
        <v>－</v>
      </c>
      <c r="K48" s="29">
        <f aca="true" t="shared" si="44" ref="K48:Y48">(K46-J46)/J46*100</f>
        <v>18.193038679502088</v>
      </c>
      <c r="L48" s="29">
        <f t="shared" si="44"/>
        <v>29.418323147990638</v>
      </c>
      <c r="M48" s="29">
        <f t="shared" si="44"/>
        <v>2.3725550468363177</v>
      </c>
      <c r="N48" s="29">
        <f t="shared" si="44"/>
        <v>0.023705108450871162</v>
      </c>
      <c r="O48" s="29">
        <f t="shared" si="44"/>
        <v>9.052612868823315</v>
      </c>
      <c r="P48" s="29">
        <f t="shared" si="44"/>
        <v>5.116113130391161</v>
      </c>
      <c r="Q48" s="29">
        <f t="shared" si="44"/>
        <v>13.482143318625786</v>
      </c>
      <c r="R48" s="29">
        <f t="shared" si="44"/>
        <v>5.148774596504216</v>
      </c>
      <c r="S48" s="29">
        <f t="shared" si="44"/>
        <v>1.8310845443585313</v>
      </c>
      <c r="T48" s="29">
        <f t="shared" si="44"/>
        <v>10.158420025039808</v>
      </c>
      <c r="U48" s="29">
        <f t="shared" si="44"/>
        <v>7.526109442131896</v>
      </c>
      <c r="V48" s="29">
        <f t="shared" si="44"/>
        <v>-2.687594117266819</v>
      </c>
      <c r="W48" s="29">
        <f t="shared" si="44"/>
        <v>-2.3164014160911743</v>
      </c>
      <c r="X48" s="29">
        <f t="shared" si="44"/>
        <v>6.000672450073097</v>
      </c>
      <c r="Y48" s="29">
        <f t="shared" si="44"/>
        <v>4.848751964626623</v>
      </c>
      <c r="Z48" s="29">
        <f>(Z46-Y46)/Y46*100</f>
        <v>1.5136339224408428</v>
      </c>
      <c r="AA48" s="29">
        <f>(AA46-Z46)/Z46*100</f>
        <v>8.248347819098887</v>
      </c>
      <c r="AB48" s="29">
        <f>(AB46-AA46)/AA46*100</f>
        <v>7.429908324800976</v>
      </c>
      <c r="AC48" s="29">
        <f>(AC46-AB46)/AB46*100</f>
        <v>0.507824684829091</v>
      </c>
    </row>
    <row r="49" spans="1:29" s="3" customFormat="1" ht="22.5" customHeight="1">
      <c r="A49" s="118"/>
      <c r="B49" s="138"/>
      <c r="C49" s="124" t="s">
        <v>106</v>
      </c>
      <c r="D49" s="12" t="s">
        <v>8</v>
      </c>
      <c r="E49" s="37" t="s">
        <v>70</v>
      </c>
      <c r="F49" s="31"/>
      <c r="G49" s="31"/>
      <c r="H49" s="31"/>
      <c r="I49" s="31"/>
      <c r="J49" s="31">
        <v>51625.7</v>
      </c>
      <c r="K49" s="31">
        <v>56044.4</v>
      </c>
      <c r="L49" s="31">
        <v>59425.2</v>
      </c>
      <c r="M49" s="31">
        <v>63963.8</v>
      </c>
      <c r="N49" s="31">
        <v>67602.7</v>
      </c>
      <c r="O49" s="31">
        <v>71236</v>
      </c>
      <c r="P49" s="31">
        <v>75596.8</v>
      </c>
      <c r="Q49" s="31">
        <v>81024.2</v>
      </c>
      <c r="R49" s="31">
        <v>86153.2</v>
      </c>
      <c r="S49" s="31">
        <v>91108.9</v>
      </c>
      <c r="T49" s="30">
        <v>93973.8</v>
      </c>
      <c r="U49" s="30">
        <v>97963.1</v>
      </c>
      <c r="V49" s="30">
        <v>103066</v>
      </c>
      <c r="W49" s="30">
        <v>108223.2</v>
      </c>
      <c r="X49" s="30">
        <v>115914.2</v>
      </c>
      <c r="Y49" s="30">
        <v>122197.8</v>
      </c>
      <c r="Z49" s="30">
        <v>128539.4</v>
      </c>
      <c r="AA49" s="30">
        <v>133152.6</v>
      </c>
      <c r="AB49" s="30">
        <v>138192.6</v>
      </c>
      <c r="AC49" s="30">
        <v>142735.8</v>
      </c>
    </row>
    <row r="50" spans="1:29" s="3" customFormat="1" ht="22.5" customHeight="1">
      <c r="A50" s="118"/>
      <c r="B50" s="138"/>
      <c r="C50" s="125"/>
      <c r="D50" s="10" t="s">
        <v>9</v>
      </c>
      <c r="E50" s="10" t="s">
        <v>71</v>
      </c>
      <c r="F50" s="28"/>
      <c r="G50" s="28"/>
      <c r="H50" s="28"/>
      <c r="I50" s="28"/>
      <c r="J50" s="29">
        <f aca="true" t="shared" si="45" ref="J50:O50">R49/J9*100</f>
        <v>13.221094527851813</v>
      </c>
      <c r="K50" s="29">
        <f t="shared" si="45"/>
        <v>12.886302010986089</v>
      </c>
      <c r="L50" s="29">
        <f t="shared" si="45"/>
        <v>11.975131167430591</v>
      </c>
      <c r="M50" s="29">
        <f t="shared" si="45"/>
        <v>11.69897237166588</v>
      </c>
      <c r="N50" s="29">
        <f t="shared" si="45"/>
        <v>11.345393285538538</v>
      </c>
      <c r="O50" s="29">
        <f t="shared" si="45"/>
        <v>11.303300294804583</v>
      </c>
      <c r="P50" s="29">
        <f aca="true" t="shared" si="46" ref="P50:W50">P49/P9*100</f>
        <v>7.517572572506875</v>
      </c>
      <c r="Q50" s="29">
        <f t="shared" si="46"/>
        <v>7.435730881975868</v>
      </c>
      <c r="R50" s="29">
        <f t="shared" si="46"/>
        <v>7.464214902490131</v>
      </c>
      <c r="S50" s="29">
        <f t="shared" si="46"/>
        <v>7.558723511896194</v>
      </c>
      <c r="T50" s="29">
        <f t="shared" si="46"/>
        <v>7.105171950759226</v>
      </c>
      <c r="U50" s="29">
        <f t="shared" si="46"/>
        <v>7.0530978650438625</v>
      </c>
      <c r="V50" s="29">
        <f t="shared" si="46"/>
        <v>7.156807452534575</v>
      </c>
      <c r="W50" s="29">
        <f t="shared" si="46"/>
        <v>7.2109423447502765</v>
      </c>
      <c r="X50" s="29">
        <f aca="true" t="shared" si="47" ref="X50:AC50">X49/X9*100</f>
        <v>7.416473007825244</v>
      </c>
      <c r="Y50" s="29">
        <f t="shared" si="47"/>
        <v>7.3701023220220945</v>
      </c>
      <c r="Z50" s="29">
        <f t="shared" si="47"/>
        <v>7.38401346155481</v>
      </c>
      <c r="AA50" s="29">
        <f t="shared" si="47"/>
        <v>7.2535125871997925</v>
      </c>
      <c r="AB50" s="29">
        <f t="shared" si="47"/>
        <v>7.2802201420445956</v>
      </c>
      <c r="AC50" s="29">
        <f t="shared" si="47"/>
        <v>7.437875575176942</v>
      </c>
    </row>
    <row r="51" spans="1:29" s="13" customFormat="1" ht="22.5" customHeight="1">
      <c r="A51" s="118"/>
      <c r="B51" s="138"/>
      <c r="C51" s="126"/>
      <c r="D51" s="10" t="s">
        <v>18</v>
      </c>
      <c r="E51" s="10" t="s">
        <v>71</v>
      </c>
      <c r="F51" s="28"/>
      <c r="G51" s="29"/>
      <c r="H51" s="29"/>
      <c r="I51" s="29"/>
      <c r="J51" s="107" t="str">
        <f>_xlfn.IFERROR((J49-I49)/I49*100,"－")</f>
        <v>－</v>
      </c>
      <c r="K51" s="29">
        <f aca="true" t="shared" si="48" ref="K51:Y51">(K49-J49)/J49*100</f>
        <v>8.559109125881111</v>
      </c>
      <c r="L51" s="29">
        <f t="shared" si="48"/>
        <v>6.032360057383067</v>
      </c>
      <c r="M51" s="29">
        <f t="shared" si="48"/>
        <v>7.637500588975731</v>
      </c>
      <c r="N51" s="29">
        <f t="shared" si="48"/>
        <v>5.688999090110334</v>
      </c>
      <c r="O51" s="29">
        <f t="shared" si="48"/>
        <v>5.37448948044975</v>
      </c>
      <c r="P51" s="29">
        <f t="shared" si="48"/>
        <v>6.121623898029091</v>
      </c>
      <c r="Q51" s="29">
        <f t="shared" si="48"/>
        <v>7.179404419234668</v>
      </c>
      <c r="R51" s="29">
        <f t="shared" si="48"/>
        <v>6.330207518247636</v>
      </c>
      <c r="S51" s="29">
        <f t="shared" si="48"/>
        <v>5.7521949271762365</v>
      </c>
      <c r="T51" s="29">
        <f t="shared" si="48"/>
        <v>3.144478750155044</v>
      </c>
      <c r="U51" s="29">
        <f t="shared" si="48"/>
        <v>4.245119384339042</v>
      </c>
      <c r="V51" s="29">
        <f t="shared" si="48"/>
        <v>5.2090021651009355</v>
      </c>
      <c r="W51" s="29">
        <f t="shared" si="48"/>
        <v>5.003783983078801</v>
      </c>
      <c r="X51" s="29">
        <f t="shared" si="48"/>
        <v>7.106609303735244</v>
      </c>
      <c r="Y51" s="29">
        <f t="shared" si="48"/>
        <v>5.420906152999379</v>
      </c>
      <c r="Z51" s="29">
        <f>(Z49-Y49)/Y49*100</f>
        <v>5.189618798374432</v>
      </c>
      <c r="AA51" s="29">
        <f>(AA49-Z49)/Z49*100</f>
        <v>3.588938488899133</v>
      </c>
      <c r="AB51" s="29">
        <f>(AB49-AA49)/AA49*100</f>
        <v>3.785130744724474</v>
      </c>
      <c r="AC51" s="29">
        <f>(AC49-AB49)/AB49*100</f>
        <v>3.2875855870719435</v>
      </c>
    </row>
    <row r="52" spans="1:29" s="3" customFormat="1" ht="22.5" customHeight="1">
      <c r="A52" s="118"/>
      <c r="B52" s="138"/>
      <c r="C52" s="124" t="s">
        <v>107</v>
      </c>
      <c r="D52" s="12" t="s">
        <v>8</v>
      </c>
      <c r="E52" s="37" t="s">
        <v>70</v>
      </c>
      <c r="F52" s="31"/>
      <c r="G52" s="31"/>
      <c r="H52" s="31"/>
      <c r="I52" s="31"/>
      <c r="J52" s="31">
        <v>32519</v>
      </c>
      <c r="K52" s="40">
        <v>35727.8</v>
      </c>
      <c r="L52" s="30">
        <v>39494.2</v>
      </c>
      <c r="M52" s="30">
        <v>43485.7</v>
      </c>
      <c r="N52" s="30">
        <v>47724.9</v>
      </c>
      <c r="O52" s="30">
        <v>52220.5</v>
      </c>
      <c r="P52" s="30">
        <v>55128.9</v>
      </c>
      <c r="Q52" s="30">
        <v>58956.6</v>
      </c>
      <c r="R52" s="89">
        <v>64951.4</v>
      </c>
      <c r="S52" s="90">
        <v>69371.1</v>
      </c>
      <c r="T52" s="27">
        <v>72064.2</v>
      </c>
      <c r="U52" s="27">
        <v>76369.1</v>
      </c>
      <c r="V52" s="27">
        <v>81486.9</v>
      </c>
      <c r="W52" s="27">
        <v>86132.3</v>
      </c>
      <c r="X52" s="27">
        <v>90616.8</v>
      </c>
      <c r="Y52" s="27">
        <v>95491</v>
      </c>
      <c r="Z52" s="27">
        <v>100787.1</v>
      </c>
      <c r="AA52" s="27">
        <v>107325.6</v>
      </c>
      <c r="AB52" s="27">
        <v>114862.8</v>
      </c>
      <c r="AC52" s="27">
        <v>122162.4</v>
      </c>
    </row>
    <row r="53" spans="1:29" s="3" customFormat="1" ht="22.5" customHeight="1">
      <c r="A53" s="118"/>
      <c r="B53" s="138"/>
      <c r="C53" s="125"/>
      <c r="D53" s="10" t="s">
        <v>9</v>
      </c>
      <c r="E53" s="10" t="s">
        <v>71</v>
      </c>
      <c r="F53" s="28"/>
      <c r="G53" s="28"/>
      <c r="H53" s="28"/>
      <c r="I53" s="28"/>
      <c r="J53" s="29">
        <f aca="true" t="shared" si="49" ref="J53:Q53">J52/J9*100</f>
        <v>4.990374970996006</v>
      </c>
      <c r="K53" s="29">
        <f t="shared" si="49"/>
        <v>5.053284816171733</v>
      </c>
      <c r="L53" s="29">
        <f t="shared" si="49"/>
        <v>5.032766849406294</v>
      </c>
      <c r="M53" s="29">
        <f t="shared" si="49"/>
        <v>5.193159494366255</v>
      </c>
      <c r="N53" s="29">
        <f t="shared" si="49"/>
        <v>5.253505132759574</v>
      </c>
      <c r="O53" s="29">
        <f t="shared" si="49"/>
        <v>5.454135463050831</v>
      </c>
      <c r="P53" s="29">
        <f t="shared" si="49"/>
        <v>5.482183195485447</v>
      </c>
      <c r="Q53" s="29">
        <f t="shared" si="49"/>
        <v>5.410549086770352</v>
      </c>
      <c r="R53" s="29">
        <f aca="true" t="shared" si="50" ref="R53:W53">R52/R9*100</f>
        <v>5.6273151527464735</v>
      </c>
      <c r="S53" s="29">
        <f t="shared" si="50"/>
        <v>5.755277087267019</v>
      </c>
      <c r="T53" s="29">
        <f t="shared" si="50"/>
        <v>5.44863070870714</v>
      </c>
      <c r="U53" s="29">
        <f t="shared" si="50"/>
        <v>5.498383944212885</v>
      </c>
      <c r="V53" s="29">
        <f t="shared" si="50"/>
        <v>5.6583747618413405</v>
      </c>
      <c r="W53" s="29">
        <f t="shared" si="50"/>
        <v>5.739019446114458</v>
      </c>
      <c r="X53" s="29">
        <f aca="true" t="shared" si="51" ref="X53:AC53">X52/X9*100</f>
        <v>5.7978837041147555</v>
      </c>
      <c r="Y53" s="29">
        <f t="shared" si="51"/>
        <v>5.759338063632994</v>
      </c>
      <c r="Z53" s="29">
        <f t="shared" si="51"/>
        <v>5.789767986711241</v>
      </c>
      <c r="AA53" s="29">
        <f t="shared" si="51"/>
        <v>5.8465819708272315</v>
      </c>
      <c r="AB53" s="29">
        <f t="shared" si="51"/>
        <v>6.051166778334295</v>
      </c>
      <c r="AC53" s="29">
        <f t="shared" si="51"/>
        <v>6.365808235670348</v>
      </c>
    </row>
    <row r="54" spans="1:29" s="13" customFormat="1" ht="22.5" customHeight="1">
      <c r="A54" s="118"/>
      <c r="B54" s="138"/>
      <c r="C54" s="126"/>
      <c r="D54" s="10" t="s">
        <v>18</v>
      </c>
      <c r="E54" s="10" t="s">
        <v>71</v>
      </c>
      <c r="F54" s="28"/>
      <c r="G54" s="29"/>
      <c r="H54" s="29"/>
      <c r="I54" s="29"/>
      <c r="J54" s="107" t="str">
        <f>_xlfn.IFERROR((J52-I52)/I52*100,"－")</f>
        <v>－</v>
      </c>
      <c r="K54" s="29">
        <f aca="true" t="shared" si="52" ref="K54:Y54">(K52-J52)/J52*100</f>
        <v>9.867462099080546</v>
      </c>
      <c r="L54" s="29">
        <f t="shared" si="52"/>
        <v>10.54193093333481</v>
      </c>
      <c r="M54" s="29">
        <f t="shared" si="52"/>
        <v>10.106547290488225</v>
      </c>
      <c r="N54" s="29">
        <f t="shared" si="52"/>
        <v>9.748492033013163</v>
      </c>
      <c r="O54" s="29">
        <f t="shared" si="52"/>
        <v>9.419820680609071</v>
      </c>
      <c r="P54" s="29">
        <f t="shared" si="52"/>
        <v>5.56946026943442</v>
      </c>
      <c r="Q54" s="29">
        <f t="shared" si="52"/>
        <v>6.943182251051621</v>
      </c>
      <c r="R54" s="29">
        <f t="shared" si="52"/>
        <v>10.168157593891104</v>
      </c>
      <c r="S54" s="29">
        <f t="shared" si="52"/>
        <v>6.8046262282260335</v>
      </c>
      <c r="T54" s="29">
        <f t="shared" si="52"/>
        <v>3.8821641865272296</v>
      </c>
      <c r="U54" s="29">
        <f t="shared" si="52"/>
        <v>5.973701227516588</v>
      </c>
      <c r="V54" s="29">
        <f t="shared" si="52"/>
        <v>6.7014014830605415</v>
      </c>
      <c r="W54" s="29">
        <f t="shared" si="52"/>
        <v>5.7007936244967095</v>
      </c>
      <c r="X54" s="29">
        <f t="shared" si="52"/>
        <v>5.206525310481666</v>
      </c>
      <c r="Y54" s="29">
        <f t="shared" si="52"/>
        <v>5.378914285209803</v>
      </c>
      <c r="Z54" s="29">
        <f>(Z52-Y52)/Y52*100</f>
        <v>5.546177126640213</v>
      </c>
      <c r="AA54" s="29">
        <f>(AA52-Z52)/Z52*100</f>
        <v>6.487437380379037</v>
      </c>
      <c r="AB54" s="29">
        <f>(AB52-AA52)/AA52*100</f>
        <v>7.022742011225651</v>
      </c>
      <c r="AC54" s="29">
        <f>(AC52-AB52)/AB52*100</f>
        <v>6.3550601239043365</v>
      </c>
    </row>
    <row r="55" spans="1:29" s="3" customFormat="1" ht="22.5" customHeight="1">
      <c r="A55" s="118"/>
      <c r="B55" s="138"/>
      <c r="C55" s="15" t="s">
        <v>16</v>
      </c>
      <c r="D55" s="12" t="s">
        <v>8</v>
      </c>
      <c r="E55" s="37" t="s">
        <v>70</v>
      </c>
      <c r="F55" s="31"/>
      <c r="G55" s="31"/>
      <c r="H55" s="31"/>
      <c r="I55" s="31"/>
      <c r="J55" s="31">
        <v>29013.6</v>
      </c>
      <c r="K55" s="40">
        <v>32984</v>
      </c>
      <c r="L55" s="30">
        <v>36984.3</v>
      </c>
      <c r="M55" s="30">
        <v>41442.6</v>
      </c>
      <c r="N55" s="30">
        <v>45828.3</v>
      </c>
      <c r="O55" s="30">
        <v>49061.8</v>
      </c>
      <c r="P55" s="30">
        <v>53707.5</v>
      </c>
      <c r="Q55" s="30">
        <v>58340.3</v>
      </c>
      <c r="R55" s="89">
        <v>64286.5</v>
      </c>
      <c r="S55" s="90">
        <v>66770.4</v>
      </c>
      <c r="T55" s="27">
        <v>68691.9</v>
      </c>
      <c r="U55" s="27">
        <v>71484.4</v>
      </c>
      <c r="V55" s="27">
        <v>73365.2</v>
      </c>
      <c r="W55" s="27">
        <v>76521.9</v>
      </c>
      <c r="X55" s="27">
        <v>79125.4</v>
      </c>
      <c r="Y55" s="27">
        <v>82133.7</v>
      </c>
      <c r="Z55" s="27">
        <v>84528.3</v>
      </c>
      <c r="AA55" s="27">
        <v>87880.4</v>
      </c>
      <c r="AB55" s="27">
        <v>90676.5</v>
      </c>
      <c r="AC55" s="27">
        <v>93717.9</v>
      </c>
    </row>
    <row r="56" spans="1:29" s="3" customFormat="1" ht="22.5" customHeight="1">
      <c r="A56" s="118"/>
      <c r="B56" s="138"/>
      <c r="C56" s="9"/>
      <c r="D56" s="10" t="s">
        <v>9</v>
      </c>
      <c r="E56" s="10" t="s">
        <v>71</v>
      </c>
      <c r="F56" s="28"/>
      <c r="G56" s="28"/>
      <c r="H56" s="28"/>
      <c r="I56" s="28"/>
      <c r="J56" s="29">
        <f aca="true" t="shared" si="53" ref="J56:Q56">J55/J9*100</f>
        <v>4.452435291936705</v>
      </c>
      <c r="K56" s="29">
        <f t="shared" si="53"/>
        <v>4.665205984600464</v>
      </c>
      <c r="L56" s="29">
        <f t="shared" si="53"/>
        <v>4.71292896142971</v>
      </c>
      <c r="M56" s="29">
        <f t="shared" si="53"/>
        <v>4.949167925576063</v>
      </c>
      <c r="N56" s="29">
        <f t="shared" si="53"/>
        <v>5.044729465659342</v>
      </c>
      <c r="O56" s="29">
        <f t="shared" si="53"/>
        <v>5.1242271380225635</v>
      </c>
      <c r="P56" s="29">
        <f t="shared" si="53"/>
        <v>5.340834915471461</v>
      </c>
      <c r="Q56" s="29">
        <f t="shared" si="53"/>
        <v>5.353990170513708</v>
      </c>
      <c r="R56" s="29">
        <f aca="true" t="shared" si="54" ref="R56:W56">R55/R9*100</f>
        <v>5.569708975742419</v>
      </c>
      <c r="S56" s="29">
        <f t="shared" si="54"/>
        <v>5.539513619182249</v>
      </c>
      <c r="T56" s="29">
        <f t="shared" si="54"/>
        <v>5.193657818714978</v>
      </c>
      <c r="U56" s="29">
        <f t="shared" si="54"/>
        <v>5.1466977772645155</v>
      </c>
      <c r="V56" s="29">
        <f t="shared" si="54"/>
        <v>5.094411446225618</v>
      </c>
      <c r="W56" s="29">
        <f t="shared" si="54"/>
        <v>5.098675783110702</v>
      </c>
      <c r="X56" s="29">
        <f aca="true" t="shared" si="55" ref="X56:AC56">X55/X9*100</f>
        <v>5.062635926688667</v>
      </c>
      <c r="Y56" s="29">
        <f t="shared" si="55"/>
        <v>4.953720714172154</v>
      </c>
      <c r="Z56" s="29">
        <f t="shared" si="55"/>
        <v>4.855772666453582</v>
      </c>
      <c r="AA56" s="29">
        <f t="shared" si="55"/>
        <v>4.787301093393238</v>
      </c>
      <c r="AB56" s="29">
        <f t="shared" si="55"/>
        <v>4.776991544482893</v>
      </c>
      <c r="AC56" s="29">
        <f t="shared" si="55"/>
        <v>4.883582670688608</v>
      </c>
    </row>
    <row r="57" spans="1:29" s="13" customFormat="1" ht="22.5" customHeight="1">
      <c r="A57" s="118"/>
      <c r="B57" s="138"/>
      <c r="C57" s="11"/>
      <c r="D57" s="10" t="s">
        <v>18</v>
      </c>
      <c r="E57" s="10" t="s">
        <v>71</v>
      </c>
      <c r="F57" s="28"/>
      <c r="G57" s="29"/>
      <c r="H57" s="29"/>
      <c r="I57" s="29"/>
      <c r="J57" s="107" t="str">
        <f>_xlfn.IFERROR((J55-I55)/I55*100,"－")</f>
        <v>－</v>
      </c>
      <c r="K57" s="29">
        <f aca="true" t="shared" si="56" ref="K57:Y57">(K55-J55)/J55*100</f>
        <v>13.684616869330252</v>
      </c>
      <c r="L57" s="29">
        <f t="shared" si="56"/>
        <v>12.12800145525104</v>
      </c>
      <c r="M57" s="29">
        <f t="shared" si="56"/>
        <v>12.054574508642844</v>
      </c>
      <c r="N57" s="29">
        <f t="shared" si="56"/>
        <v>10.582588930231223</v>
      </c>
      <c r="O57" s="29">
        <f t="shared" si="56"/>
        <v>7.055683933290129</v>
      </c>
      <c r="P57" s="29">
        <f t="shared" si="56"/>
        <v>9.46907777537717</v>
      </c>
      <c r="Q57" s="29">
        <f t="shared" si="56"/>
        <v>8.62598333566076</v>
      </c>
      <c r="R57" s="29">
        <f t="shared" si="56"/>
        <v>10.19226846622317</v>
      </c>
      <c r="S57" s="29">
        <f t="shared" si="56"/>
        <v>3.8637972202561874</v>
      </c>
      <c r="T57" s="29">
        <f t="shared" si="56"/>
        <v>2.877772186477841</v>
      </c>
      <c r="U57" s="29">
        <f t="shared" si="56"/>
        <v>4.065253690755387</v>
      </c>
      <c r="V57" s="29">
        <f t="shared" si="56"/>
        <v>2.631063560720945</v>
      </c>
      <c r="W57" s="29">
        <f t="shared" si="56"/>
        <v>4.3027211811594555</v>
      </c>
      <c r="X57" s="29">
        <f t="shared" si="56"/>
        <v>3.4022939838137845</v>
      </c>
      <c r="Y57" s="29">
        <f t="shared" si="56"/>
        <v>3.8019397058340343</v>
      </c>
      <c r="Z57" s="29">
        <f>(Z55-Y55)/Y55*100</f>
        <v>2.915490231171865</v>
      </c>
      <c r="AA57" s="29">
        <f>(AA55-Z55)/Z55*100</f>
        <v>3.965654106376197</v>
      </c>
      <c r="AB57" s="29">
        <f>(AB55-AA55)/AA55*100</f>
        <v>3.1817105975849067</v>
      </c>
      <c r="AC57" s="29">
        <f>(AC55-AB55)/AB55*100</f>
        <v>3.3541215199086802</v>
      </c>
    </row>
    <row r="58" spans="1:29" s="3" customFormat="1" ht="22.5" customHeight="1">
      <c r="A58" s="118"/>
      <c r="B58" s="138"/>
      <c r="C58" s="15" t="s">
        <v>96</v>
      </c>
      <c r="D58" s="12" t="s">
        <v>8</v>
      </c>
      <c r="E58" s="37" t="s">
        <v>70</v>
      </c>
      <c r="F58" s="31"/>
      <c r="G58" s="31"/>
      <c r="H58" s="31"/>
      <c r="I58" s="31"/>
      <c r="J58" s="31">
        <v>13955.8</v>
      </c>
      <c r="K58" s="40">
        <v>18763.6</v>
      </c>
      <c r="L58" s="30">
        <v>19811.8</v>
      </c>
      <c r="M58" s="30">
        <v>21948.5</v>
      </c>
      <c r="N58" s="30">
        <v>24288.4</v>
      </c>
      <c r="O58" s="30">
        <v>27105.9</v>
      </c>
      <c r="P58" s="30">
        <v>30059.8</v>
      </c>
      <c r="Q58" s="30">
        <v>34222.6</v>
      </c>
      <c r="R58" s="89">
        <v>37099.7</v>
      </c>
      <c r="S58" s="90">
        <v>42384.9</v>
      </c>
      <c r="T58" s="27">
        <v>45555.3</v>
      </c>
      <c r="U58" s="27">
        <v>47989.2</v>
      </c>
      <c r="V58" s="27">
        <v>51610</v>
      </c>
      <c r="W58" s="27">
        <v>54730</v>
      </c>
      <c r="X58" s="27">
        <v>59058.8</v>
      </c>
      <c r="Y58" s="27">
        <v>63337.3</v>
      </c>
      <c r="Z58" s="27">
        <v>68704.8</v>
      </c>
      <c r="AA58" s="27">
        <v>74706.8</v>
      </c>
      <c r="AB58" s="27">
        <v>81128.2</v>
      </c>
      <c r="AC58" s="27">
        <v>88588.1</v>
      </c>
    </row>
    <row r="59" spans="1:29" s="3" customFormat="1" ht="22.5" customHeight="1">
      <c r="A59" s="118"/>
      <c r="B59" s="138"/>
      <c r="C59" s="9"/>
      <c r="D59" s="10" t="s">
        <v>9</v>
      </c>
      <c r="E59" s="10" t="s">
        <v>71</v>
      </c>
      <c r="F59" s="28"/>
      <c r="G59" s="28"/>
      <c r="H59" s="28"/>
      <c r="I59" s="28"/>
      <c r="J59" s="29">
        <f aca="true" t="shared" si="57" ref="J59:Q59">J58/J9*100</f>
        <v>2.141661029558906</v>
      </c>
      <c r="K59" s="29">
        <f t="shared" si="57"/>
        <v>2.653894585636953</v>
      </c>
      <c r="L59" s="29">
        <f t="shared" si="57"/>
        <v>2.5246281800129546</v>
      </c>
      <c r="M59" s="29">
        <f t="shared" si="57"/>
        <v>2.62113892985735</v>
      </c>
      <c r="N59" s="29">
        <f t="shared" si="57"/>
        <v>2.673640679530342</v>
      </c>
      <c r="O59" s="29">
        <f t="shared" si="57"/>
        <v>2.831057734949101</v>
      </c>
      <c r="P59" s="29">
        <f t="shared" si="57"/>
        <v>2.9892366874661644</v>
      </c>
      <c r="Q59" s="29">
        <f t="shared" si="57"/>
        <v>3.1406671547699</v>
      </c>
      <c r="R59" s="29">
        <f aca="true" t="shared" si="58" ref="R59:W59">R58/R9*100</f>
        <v>3.2142756579896403</v>
      </c>
      <c r="S59" s="29">
        <f t="shared" si="58"/>
        <v>3.51640443666172</v>
      </c>
      <c r="T59" s="29">
        <f t="shared" si="58"/>
        <v>3.4443455491681916</v>
      </c>
      <c r="U59" s="29">
        <f t="shared" si="58"/>
        <v>3.4551022177244586</v>
      </c>
      <c r="V59" s="29">
        <f t="shared" si="58"/>
        <v>3.5837505348544565</v>
      </c>
      <c r="W59" s="29">
        <f t="shared" si="58"/>
        <v>3.6466753388199815</v>
      </c>
      <c r="X59" s="29">
        <f aca="true" t="shared" si="59" ref="X59:AC59">X58/X9*100</f>
        <v>3.7787259548403007</v>
      </c>
      <c r="Y59" s="29">
        <f t="shared" si="59"/>
        <v>3.820055531282969</v>
      </c>
      <c r="Z59" s="29">
        <f t="shared" si="59"/>
        <v>3.946783383720719</v>
      </c>
      <c r="AA59" s="29">
        <f t="shared" si="59"/>
        <v>4.069666789453735</v>
      </c>
      <c r="AB59" s="29">
        <f t="shared" si="59"/>
        <v>4.273970934245555</v>
      </c>
      <c r="AC59" s="29">
        <f t="shared" si="59"/>
        <v>4.616271918056524</v>
      </c>
    </row>
    <row r="60" spans="1:29" s="13" customFormat="1" ht="22.5" customHeight="1">
      <c r="A60" s="118"/>
      <c r="B60" s="138"/>
      <c r="C60" s="11"/>
      <c r="D60" s="10" t="s">
        <v>18</v>
      </c>
      <c r="E60" s="10" t="s">
        <v>71</v>
      </c>
      <c r="F60" s="28"/>
      <c r="G60" s="29"/>
      <c r="H60" s="29"/>
      <c r="I60" s="29"/>
      <c r="J60" s="107" t="str">
        <f>_xlfn.IFERROR((J58-I58)/I58*100,"－")</f>
        <v>－</v>
      </c>
      <c r="K60" s="29">
        <f aca="true" t="shared" si="60" ref="K60:Y60">(K58-J58)/J58*100</f>
        <v>34.45019275140085</v>
      </c>
      <c r="L60" s="29">
        <f t="shared" si="60"/>
        <v>5.5863480355582125</v>
      </c>
      <c r="M60" s="29">
        <f t="shared" si="60"/>
        <v>10.784986725083035</v>
      </c>
      <c r="N60" s="29">
        <f t="shared" si="60"/>
        <v>10.660865207189564</v>
      </c>
      <c r="O60" s="29">
        <f t="shared" si="60"/>
        <v>11.60018774394361</v>
      </c>
      <c r="P60" s="29">
        <f t="shared" si="60"/>
        <v>10.897627453801562</v>
      </c>
      <c r="Q60" s="29">
        <f t="shared" si="60"/>
        <v>13.848395531573729</v>
      </c>
      <c r="R60" s="29">
        <f t="shared" si="60"/>
        <v>8.407017584870813</v>
      </c>
      <c r="S60" s="29">
        <f t="shared" si="60"/>
        <v>14.24593729868437</v>
      </c>
      <c r="T60" s="29">
        <f t="shared" si="60"/>
        <v>7.480022366455982</v>
      </c>
      <c r="U60" s="29">
        <f t="shared" si="60"/>
        <v>5.34273728852624</v>
      </c>
      <c r="V60" s="29">
        <f t="shared" si="60"/>
        <v>7.5450309653005325</v>
      </c>
      <c r="W60" s="29">
        <f t="shared" si="60"/>
        <v>6.045340050377834</v>
      </c>
      <c r="X60" s="29">
        <f t="shared" si="60"/>
        <v>7.909373287045502</v>
      </c>
      <c r="Y60" s="29">
        <f t="shared" si="60"/>
        <v>7.244474997798804</v>
      </c>
      <c r="Z60" s="29">
        <f>(Z58-Y58)/Y58*100</f>
        <v>8.474469230611344</v>
      </c>
      <c r="AA60" s="29">
        <f>(AA58-Z58)/Z58*100</f>
        <v>8.735925291973777</v>
      </c>
      <c r="AB60" s="29">
        <f>(AB58-AA58)/AA58*100</f>
        <v>8.595469221007985</v>
      </c>
      <c r="AC60" s="29">
        <f>(AC58-AB58)/AB58*100</f>
        <v>9.195199696283177</v>
      </c>
    </row>
    <row r="61" spans="1:29" s="3" customFormat="1" ht="22.5" customHeight="1">
      <c r="A61" s="118"/>
      <c r="B61" s="138"/>
      <c r="C61" s="9" t="s">
        <v>98</v>
      </c>
      <c r="D61" s="12" t="s">
        <v>8</v>
      </c>
      <c r="E61" s="37" t="s">
        <v>70</v>
      </c>
      <c r="F61" s="26"/>
      <c r="G61" s="26"/>
      <c r="H61" s="26"/>
      <c r="I61" s="26"/>
      <c r="J61" s="26">
        <v>27762.5</v>
      </c>
      <c r="K61" s="48">
        <v>33126.4</v>
      </c>
      <c r="L61" s="27">
        <v>38764.1</v>
      </c>
      <c r="M61" s="27">
        <v>40786</v>
      </c>
      <c r="N61" s="27">
        <v>42274.8</v>
      </c>
      <c r="O61" s="27">
        <v>46364</v>
      </c>
      <c r="P61" s="27">
        <v>48351.1</v>
      </c>
      <c r="Q61" s="27">
        <v>50004.1</v>
      </c>
      <c r="R61" s="58">
        <v>51062.4</v>
      </c>
      <c r="S61" s="58">
        <v>53637.2</v>
      </c>
      <c r="T61" s="27">
        <v>55334.1</v>
      </c>
      <c r="U61" s="27">
        <v>57037.3</v>
      </c>
      <c r="V61" s="27">
        <v>60214.2</v>
      </c>
      <c r="W61" s="27">
        <v>63368.4</v>
      </c>
      <c r="X61" s="27">
        <v>66375.1</v>
      </c>
      <c r="Y61" s="27">
        <v>69789.1</v>
      </c>
      <c r="Z61" s="27">
        <v>74469.7</v>
      </c>
      <c r="AA61" s="27">
        <v>76712.2</v>
      </c>
      <c r="AB61" s="27">
        <v>79536.2</v>
      </c>
      <c r="AC61" s="27">
        <v>82602.9</v>
      </c>
    </row>
    <row r="62" spans="1:29" s="3" customFormat="1" ht="22.5" customHeight="1">
      <c r="A62" s="118"/>
      <c r="B62" s="138"/>
      <c r="C62" s="9"/>
      <c r="D62" s="10" t="s">
        <v>9</v>
      </c>
      <c r="E62" s="10" t="s">
        <v>71</v>
      </c>
      <c r="F62" s="28"/>
      <c r="G62" s="28"/>
      <c r="H62" s="28"/>
      <c r="I62" s="28"/>
      <c r="J62" s="29">
        <f aca="true" t="shared" si="61" ref="J62:Q62">J61/J9*100</f>
        <v>4.260441130793586</v>
      </c>
      <c r="K62" s="29">
        <f t="shared" si="61"/>
        <v>4.685346820527189</v>
      </c>
      <c r="L62" s="29">
        <f t="shared" si="61"/>
        <v>4.939729819241066</v>
      </c>
      <c r="M62" s="29">
        <f t="shared" si="61"/>
        <v>4.870755285926687</v>
      </c>
      <c r="N62" s="29">
        <f t="shared" si="61"/>
        <v>4.65356404699401</v>
      </c>
      <c r="O62" s="29">
        <f t="shared" si="61"/>
        <v>4.842457207588758</v>
      </c>
      <c r="P62" s="29">
        <f t="shared" si="61"/>
        <v>4.808178430972437</v>
      </c>
      <c r="Q62" s="29">
        <f t="shared" si="61"/>
        <v>4.588962687634182</v>
      </c>
      <c r="R62" s="29">
        <f aca="true" t="shared" si="62" ref="R62:W62">R61/R9*100</f>
        <v>4.423988047303084</v>
      </c>
      <c r="S62" s="29">
        <f t="shared" si="62"/>
        <v>4.449935898164488</v>
      </c>
      <c r="T62" s="29">
        <f t="shared" si="62"/>
        <v>4.183701151177307</v>
      </c>
      <c r="U62" s="29">
        <f t="shared" si="62"/>
        <v>4.1065427580167055</v>
      </c>
      <c r="V62" s="29">
        <f t="shared" si="62"/>
        <v>4.181218202980686</v>
      </c>
      <c r="W62" s="29">
        <f t="shared" si="62"/>
        <v>4.222254367631648</v>
      </c>
      <c r="X62" s="29">
        <f aca="true" t="shared" si="63" ref="X62:AC62">X61/X9*100</f>
        <v>4.246840659226406</v>
      </c>
      <c r="Y62" s="29">
        <f t="shared" si="63"/>
        <v>4.209182227190933</v>
      </c>
      <c r="Z62" s="29">
        <f t="shared" si="63"/>
        <v>4.27795109731295</v>
      </c>
      <c r="AA62" s="29">
        <f t="shared" si="63"/>
        <v>4.178911326491468</v>
      </c>
      <c r="AB62" s="29">
        <f t="shared" si="63"/>
        <v>4.1901016788285865</v>
      </c>
      <c r="AC62" s="29">
        <f t="shared" si="63"/>
        <v>4.304386792583104</v>
      </c>
    </row>
    <row r="63" spans="1:29" s="13" customFormat="1" ht="22.5" customHeight="1">
      <c r="A63" s="118"/>
      <c r="B63" s="138"/>
      <c r="C63" s="9"/>
      <c r="D63" s="10" t="s">
        <v>18</v>
      </c>
      <c r="E63" s="10" t="s">
        <v>71</v>
      </c>
      <c r="F63" s="28"/>
      <c r="G63" s="29"/>
      <c r="H63" s="29"/>
      <c r="I63" s="29"/>
      <c r="J63" s="107" t="str">
        <f>_xlfn.IFERROR((J61-I61)/I61*100,"－")</f>
        <v>－</v>
      </c>
      <c r="K63" s="29">
        <f aca="true" t="shared" si="64" ref="K63:Y63">(K61-J61)/J61*100</f>
        <v>19.320666366501584</v>
      </c>
      <c r="L63" s="29">
        <f t="shared" si="64"/>
        <v>17.018752414992264</v>
      </c>
      <c r="M63" s="29">
        <f t="shared" si="64"/>
        <v>5.215908533927014</v>
      </c>
      <c r="N63" s="29">
        <f t="shared" si="64"/>
        <v>3.6502721522090984</v>
      </c>
      <c r="O63" s="29">
        <f t="shared" si="64"/>
        <v>9.672902059855982</v>
      </c>
      <c r="P63" s="29">
        <f t="shared" si="64"/>
        <v>4.2858683461306155</v>
      </c>
      <c r="Q63" s="29">
        <f t="shared" si="64"/>
        <v>3.4187433171117103</v>
      </c>
      <c r="R63" s="29">
        <f t="shared" si="64"/>
        <v>2.1164264530308574</v>
      </c>
      <c r="S63" s="29">
        <f t="shared" si="64"/>
        <v>5.042457855486612</v>
      </c>
      <c r="T63" s="29">
        <f t="shared" si="64"/>
        <v>3.1636625327198318</v>
      </c>
      <c r="U63" s="29">
        <f t="shared" si="64"/>
        <v>3.0780296417579835</v>
      </c>
      <c r="V63" s="29">
        <f t="shared" si="64"/>
        <v>5.5698639311468</v>
      </c>
      <c r="W63" s="29">
        <f t="shared" si="64"/>
        <v>5.238299271600394</v>
      </c>
      <c r="X63" s="29">
        <f t="shared" si="64"/>
        <v>4.744793935147493</v>
      </c>
      <c r="Y63" s="29">
        <f t="shared" si="64"/>
        <v>5.143495075713633</v>
      </c>
      <c r="Z63" s="29">
        <f>(Z61-Y61)/Y61*100</f>
        <v>6.7067779925518325</v>
      </c>
      <c r="AA63" s="29">
        <f>(AA61-Z61)/Z61*100</f>
        <v>3.011291840842652</v>
      </c>
      <c r="AB63" s="29">
        <f>(AB61-AA61)/AA61*100</f>
        <v>3.6812918935971073</v>
      </c>
      <c r="AC63" s="29">
        <f>(AC61-AB61)/AB61*100</f>
        <v>3.855728586480115</v>
      </c>
    </row>
    <row r="64" spans="1:29" s="3" customFormat="1" ht="22.5" customHeight="1">
      <c r="A64" s="118"/>
      <c r="B64" s="138"/>
      <c r="C64" s="124" t="s">
        <v>95</v>
      </c>
      <c r="D64" s="12" t="s">
        <v>8</v>
      </c>
      <c r="E64" s="37" t="s">
        <v>70</v>
      </c>
      <c r="F64" s="31"/>
      <c r="G64" s="31"/>
      <c r="H64" s="31"/>
      <c r="I64" s="31"/>
      <c r="J64" s="31">
        <v>16156.4</v>
      </c>
      <c r="K64" s="40">
        <v>18046.9</v>
      </c>
      <c r="L64" s="30">
        <v>20667.5</v>
      </c>
      <c r="M64" s="30">
        <v>21802.3</v>
      </c>
      <c r="N64" s="30">
        <v>22603.5</v>
      </c>
      <c r="O64" s="30">
        <v>23916</v>
      </c>
      <c r="P64" s="30">
        <v>25704</v>
      </c>
      <c r="Q64" s="30">
        <v>28101.4</v>
      </c>
      <c r="R64" s="89">
        <v>30278.1</v>
      </c>
      <c r="S64" s="90">
        <v>31545.5</v>
      </c>
      <c r="T64" s="27">
        <v>33590.5</v>
      </c>
      <c r="U64" s="27">
        <v>35131.8</v>
      </c>
      <c r="V64" s="27">
        <v>36826.9</v>
      </c>
      <c r="W64" s="27">
        <v>37995.3</v>
      </c>
      <c r="X64" s="27">
        <v>39312.2</v>
      </c>
      <c r="Y64" s="27">
        <v>39499.3</v>
      </c>
      <c r="Z64" s="27">
        <v>41786.5</v>
      </c>
      <c r="AA64" s="27">
        <v>42174.6</v>
      </c>
      <c r="AB64" s="27">
        <v>44654.5</v>
      </c>
      <c r="AC64" s="27">
        <v>45365.8</v>
      </c>
    </row>
    <row r="65" spans="1:29" s="3" customFormat="1" ht="22.5" customHeight="1">
      <c r="A65" s="118"/>
      <c r="B65" s="138"/>
      <c r="C65" s="125"/>
      <c r="D65" s="10" t="s">
        <v>9</v>
      </c>
      <c r="E65" s="10" t="s">
        <v>71</v>
      </c>
      <c r="F65" s="28"/>
      <c r="G65" s="28"/>
      <c r="H65" s="28"/>
      <c r="I65" s="28"/>
      <c r="J65" s="29">
        <f aca="true" t="shared" si="65" ref="J65:Q65">J64/J9*100</f>
        <v>2.479365730231553</v>
      </c>
      <c r="K65" s="29">
        <f t="shared" si="65"/>
        <v>2.5525256452669813</v>
      </c>
      <c r="L65" s="29">
        <f t="shared" si="65"/>
        <v>2.6336704847826917</v>
      </c>
      <c r="M65" s="29">
        <f t="shared" si="65"/>
        <v>2.603679399067312</v>
      </c>
      <c r="N65" s="29">
        <f t="shared" si="65"/>
        <v>2.48816871839084</v>
      </c>
      <c r="O65" s="29">
        <f t="shared" si="65"/>
        <v>2.4978907466286935</v>
      </c>
      <c r="P65" s="29">
        <f t="shared" si="65"/>
        <v>2.556082868636195</v>
      </c>
      <c r="Q65" s="29">
        <f t="shared" si="65"/>
        <v>2.578914050453527</v>
      </c>
      <c r="R65" s="29">
        <f aca="true" t="shared" si="66" ref="R65:W65">R64/R9*100</f>
        <v>2.6232600209752674</v>
      </c>
      <c r="S65" s="29">
        <f t="shared" si="66"/>
        <v>2.617128650927861</v>
      </c>
      <c r="T65" s="29">
        <f t="shared" si="66"/>
        <v>2.539710838680332</v>
      </c>
      <c r="U65" s="29">
        <f t="shared" si="66"/>
        <v>2.5294016172941447</v>
      </c>
      <c r="V65" s="29">
        <f t="shared" si="66"/>
        <v>2.5572257812833095</v>
      </c>
      <c r="W65" s="29">
        <f t="shared" si="66"/>
        <v>2.5316375571179766</v>
      </c>
      <c r="X65" s="29">
        <f aca="true" t="shared" si="67" ref="X65:AC65">X64/X9*100</f>
        <v>2.515290362856557</v>
      </c>
      <c r="Y65" s="29">
        <f t="shared" si="67"/>
        <v>2.3823168882602412</v>
      </c>
      <c r="Z65" s="29">
        <f t="shared" si="67"/>
        <v>2.4004474776703493</v>
      </c>
      <c r="AA65" s="29">
        <f t="shared" si="67"/>
        <v>2.297469159146095</v>
      </c>
      <c r="AB65" s="29">
        <f t="shared" si="67"/>
        <v>2.352474664583562</v>
      </c>
      <c r="AC65" s="29">
        <f t="shared" si="67"/>
        <v>2.363984198556789</v>
      </c>
    </row>
    <row r="66" spans="1:29" s="13" customFormat="1" ht="22.5" customHeight="1">
      <c r="A66" s="119"/>
      <c r="B66" s="139"/>
      <c r="C66" s="126"/>
      <c r="D66" s="10" t="s">
        <v>18</v>
      </c>
      <c r="E66" s="10" t="s">
        <v>71</v>
      </c>
      <c r="F66" s="28"/>
      <c r="G66" s="29"/>
      <c r="H66" s="29"/>
      <c r="I66" s="29"/>
      <c r="J66" s="107" t="str">
        <f>_xlfn.IFERROR((J64-I64)/I64*100,"－")</f>
        <v>－</v>
      </c>
      <c r="K66" s="29">
        <f aca="true" t="shared" si="68" ref="K66:Y66">(K64-J64)/J64*100</f>
        <v>11.701245326929278</v>
      </c>
      <c r="L66" s="29">
        <f t="shared" si="68"/>
        <v>14.521053477328508</v>
      </c>
      <c r="M66" s="29">
        <f t="shared" si="68"/>
        <v>5.490746340873348</v>
      </c>
      <c r="N66" s="29">
        <f t="shared" si="68"/>
        <v>3.6748416451475334</v>
      </c>
      <c r="O66" s="29">
        <f t="shared" si="68"/>
        <v>5.80662286813989</v>
      </c>
      <c r="P66" s="29">
        <f t="shared" si="68"/>
        <v>7.4761665830406425</v>
      </c>
      <c r="Q66" s="29">
        <f t="shared" si="68"/>
        <v>9.326953003423597</v>
      </c>
      <c r="R66" s="29">
        <f t="shared" si="68"/>
        <v>7.745877429594245</v>
      </c>
      <c r="S66" s="29">
        <f t="shared" si="68"/>
        <v>4.185863710074282</v>
      </c>
      <c r="T66" s="29">
        <f t="shared" si="68"/>
        <v>6.482699592651883</v>
      </c>
      <c r="U66" s="29">
        <f t="shared" si="68"/>
        <v>4.588499724624531</v>
      </c>
      <c r="V66" s="29">
        <f t="shared" si="68"/>
        <v>4.8249733859352455</v>
      </c>
      <c r="W66" s="29">
        <f t="shared" si="68"/>
        <v>3.1726808392778145</v>
      </c>
      <c r="X66" s="29">
        <f t="shared" si="68"/>
        <v>3.4659549996973156</v>
      </c>
      <c r="Y66" s="29">
        <f t="shared" si="68"/>
        <v>0.4759336796210994</v>
      </c>
      <c r="Z66" s="29">
        <f>(Z64-Y64)/Y64*100</f>
        <v>5.790482362978577</v>
      </c>
      <c r="AA66" s="29">
        <f>(AA64-Z64)/Z64*100</f>
        <v>0.9287688607564608</v>
      </c>
      <c r="AB66" s="29">
        <f>(AB64-AA64)/AA64*100</f>
        <v>5.880079479117766</v>
      </c>
      <c r="AC66" s="29">
        <f>(AC64-AB64)/AB64*100</f>
        <v>1.592896572573879</v>
      </c>
    </row>
    <row r="67" spans="1:29" s="3" customFormat="1" ht="22.5" customHeight="1">
      <c r="A67" s="111">
        <v>7</v>
      </c>
      <c r="B67" s="114" t="s">
        <v>128</v>
      </c>
      <c r="C67" s="129" t="s">
        <v>17</v>
      </c>
      <c r="D67" s="12" t="s">
        <v>8</v>
      </c>
      <c r="E67" s="38" t="s">
        <v>70</v>
      </c>
      <c r="F67" s="26">
        <v>60276</v>
      </c>
      <c r="G67" s="26">
        <v>65959</v>
      </c>
      <c r="H67" s="26">
        <v>74641</v>
      </c>
      <c r="I67" s="26">
        <v>84281</v>
      </c>
      <c r="J67" s="26">
        <v>92602</v>
      </c>
      <c r="K67" s="48">
        <v>102008</v>
      </c>
      <c r="L67" s="33">
        <v>113380</v>
      </c>
      <c r="M67" s="26">
        <v>119676</v>
      </c>
      <c r="N67" s="26">
        <v>119646</v>
      </c>
      <c r="O67" s="26">
        <v>136459</v>
      </c>
      <c r="P67" s="26">
        <v>147867</v>
      </c>
      <c r="Q67" s="26">
        <v>156518</v>
      </c>
      <c r="R67" s="26">
        <v>174985</v>
      </c>
      <c r="S67" s="26">
        <v>203550</v>
      </c>
      <c r="T67" s="26">
        <v>201283.456</v>
      </c>
      <c r="U67" s="26">
        <v>209930.268</v>
      </c>
      <c r="V67" s="27">
        <v>223138.378</v>
      </c>
      <c r="W67" s="27">
        <v>236225.288</v>
      </c>
      <c r="X67" s="27">
        <v>247203.163</v>
      </c>
      <c r="Y67" s="27">
        <v>258585.647</v>
      </c>
      <c r="Z67" s="27">
        <v>268387.199</v>
      </c>
      <c r="AA67" s="27">
        <v>275010.414</v>
      </c>
      <c r="AB67" s="27">
        <v>301417.203</v>
      </c>
      <c r="AC67" s="27">
        <v>331777.015</v>
      </c>
    </row>
    <row r="68" spans="1:29" s="3" customFormat="1" ht="22.5" customHeight="1">
      <c r="A68" s="112"/>
      <c r="B68" s="115"/>
      <c r="C68" s="130"/>
      <c r="D68" s="10" t="s">
        <v>18</v>
      </c>
      <c r="E68" s="7" t="s">
        <v>71</v>
      </c>
      <c r="F68" s="46" t="e">
        <f aca="true" t="shared" si="69" ref="F68:O68">(F67-E67)/E67*100</f>
        <v>#VALUE!</v>
      </c>
      <c r="G68" s="46">
        <f t="shared" si="69"/>
        <v>9.428296502753998</v>
      </c>
      <c r="H68" s="46">
        <f t="shared" si="69"/>
        <v>13.162722297184615</v>
      </c>
      <c r="I68" s="46">
        <f t="shared" si="69"/>
        <v>12.915153869857049</v>
      </c>
      <c r="J68" s="46">
        <f t="shared" si="69"/>
        <v>9.872925095810443</v>
      </c>
      <c r="K68" s="46">
        <f t="shared" si="69"/>
        <v>10.157448003282866</v>
      </c>
      <c r="L68" s="46">
        <f t="shared" si="69"/>
        <v>11.148145243510314</v>
      </c>
      <c r="M68" s="46">
        <f t="shared" si="69"/>
        <v>5.553007585112012</v>
      </c>
      <c r="N68" s="46">
        <f t="shared" si="69"/>
        <v>-0.0250676827434072</v>
      </c>
      <c r="O68" s="46">
        <f t="shared" si="69"/>
        <v>14.052287581699346</v>
      </c>
      <c r="P68" s="46">
        <f aca="true" t="shared" si="70" ref="P68:AC68">(P67-O67)/O67*100</f>
        <v>8.360020225855386</v>
      </c>
      <c r="Q68" s="46">
        <f t="shared" si="70"/>
        <v>5.850527839206855</v>
      </c>
      <c r="R68" s="46">
        <f t="shared" si="70"/>
        <v>11.798642967582003</v>
      </c>
      <c r="S68" s="46">
        <f t="shared" si="70"/>
        <v>16.32425636483127</v>
      </c>
      <c r="T68" s="32">
        <f t="shared" si="70"/>
        <v>-1.113507246376809</v>
      </c>
      <c r="U68" s="32">
        <f t="shared" si="70"/>
        <v>4.295838402138726</v>
      </c>
      <c r="V68" s="32">
        <f t="shared" si="70"/>
        <v>6.291665382907046</v>
      </c>
      <c r="W68" s="32">
        <f t="shared" si="70"/>
        <v>5.864930146619603</v>
      </c>
      <c r="X68" s="32">
        <f t="shared" si="70"/>
        <v>4.647205679351315</v>
      </c>
      <c r="Y68" s="32">
        <f t="shared" si="70"/>
        <v>4.604505808851644</v>
      </c>
      <c r="Z68" s="32">
        <f t="shared" si="70"/>
        <v>3.790447039003687</v>
      </c>
      <c r="AA68" s="32">
        <f t="shared" si="70"/>
        <v>2.4677834951435096</v>
      </c>
      <c r="AB68" s="32">
        <f t="shared" si="70"/>
        <v>9.60210510428161</v>
      </c>
      <c r="AC68" s="32">
        <f t="shared" si="70"/>
        <v>10.072355425579355</v>
      </c>
    </row>
    <row r="69" spans="1:29" s="13" customFormat="1" ht="22.5" customHeight="1">
      <c r="A69" s="112"/>
      <c r="B69" s="115"/>
      <c r="C69" s="124" t="s">
        <v>19</v>
      </c>
      <c r="D69" s="12" t="s">
        <v>8</v>
      </c>
      <c r="E69" s="38" t="s">
        <v>70</v>
      </c>
      <c r="F69" s="26">
        <v>58481</v>
      </c>
      <c r="G69" s="26">
        <v>63962</v>
      </c>
      <c r="H69" s="26">
        <v>73226</v>
      </c>
      <c r="I69" s="26">
        <v>80510</v>
      </c>
      <c r="J69" s="26">
        <v>87465</v>
      </c>
      <c r="K69" s="48">
        <v>98669</v>
      </c>
      <c r="L69" s="26">
        <v>108918</v>
      </c>
      <c r="M69" s="26">
        <v>117223</v>
      </c>
      <c r="N69" s="26">
        <v>118236</v>
      </c>
      <c r="O69" s="26">
        <v>135216</v>
      </c>
      <c r="P69" s="26">
        <v>146963</v>
      </c>
      <c r="Q69" s="26">
        <v>156518</v>
      </c>
      <c r="R69" s="26">
        <v>174985</v>
      </c>
      <c r="S69" s="26">
        <v>203550</v>
      </c>
      <c r="T69" s="27">
        <v>201283.456</v>
      </c>
      <c r="U69" s="27">
        <v>209930.268</v>
      </c>
      <c r="V69" s="27">
        <v>223138.378</v>
      </c>
      <c r="W69" s="27">
        <v>236225.288</v>
      </c>
      <c r="X69" s="27">
        <v>247203.163</v>
      </c>
      <c r="Y69" s="27">
        <v>258585.647</v>
      </c>
      <c r="Z69" s="27">
        <v>268387.199</v>
      </c>
      <c r="AA69" s="27">
        <v>275010.414</v>
      </c>
      <c r="AB69" s="27">
        <v>301417.203</v>
      </c>
      <c r="AC69" s="27">
        <v>331777.015</v>
      </c>
    </row>
    <row r="70" spans="1:29" s="3" customFormat="1" ht="22.5" customHeight="1">
      <c r="A70" s="112"/>
      <c r="B70" s="115"/>
      <c r="C70" s="126"/>
      <c r="D70" s="10" t="s">
        <v>18</v>
      </c>
      <c r="E70" s="7" t="s">
        <v>71</v>
      </c>
      <c r="F70" s="32" t="e">
        <f>(F69-E69)/E69*100</f>
        <v>#VALUE!</v>
      </c>
      <c r="G70" s="32">
        <f>(G69-F69)/F69*100</f>
        <v>9.372274755903627</v>
      </c>
      <c r="H70" s="32">
        <f>(H69-G69)/G69*100</f>
        <v>14.48359963728464</v>
      </c>
      <c r="I70" s="32">
        <f>(I69-H69)/H69*100</f>
        <v>9.947286482943216</v>
      </c>
      <c r="J70" s="32">
        <f aca="true" t="shared" si="71" ref="J70:S70">(J69-I69)/I69*100</f>
        <v>8.638678425040368</v>
      </c>
      <c r="K70" s="32">
        <f t="shared" si="71"/>
        <v>12.809695306694104</v>
      </c>
      <c r="L70" s="32">
        <f t="shared" si="71"/>
        <v>10.387254355471324</v>
      </c>
      <c r="M70" s="32">
        <f t="shared" si="71"/>
        <v>7.625002295304725</v>
      </c>
      <c r="N70" s="32">
        <f t="shared" si="71"/>
        <v>0.8641648823183165</v>
      </c>
      <c r="O70" s="32">
        <f t="shared" si="71"/>
        <v>14.361108291890796</v>
      </c>
      <c r="P70" s="32">
        <f t="shared" si="71"/>
        <v>8.68758135131937</v>
      </c>
      <c r="Q70" s="32">
        <f t="shared" si="71"/>
        <v>6.501636466321455</v>
      </c>
      <c r="R70" s="32">
        <f t="shared" si="71"/>
        <v>11.798642967582003</v>
      </c>
      <c r="S70" s="32">
        <f t="shared" si="71"/>
        <v>16.32425636483127</v>
      </c>
      <c r="T70" s="32">
        <f aca="true" t="shared" si="72" ref="T70:AC70">(T69-S69)/S69*100</f>
        <v>-1.113507246376809</v>
      </c>
      <c r="U70" s="32">
        <f t="shared" si="72"/>
        <v>4.295838402138726</v>
      </c>
      <c r="V70" s="32">
        <f t="shared" si="72"/>
        <v>6.291665382907046</v>
      </c>
      <c r="W70" s="32">
        <f t="shared" si="72"/>
        <v>5.864930146619603</v>
      </c>
      <c r="X70" s="32">
        <f t="shared" si="72"/>
        <v>4.647205679351315</v>
      </c>
      <c r="Y70" s="32">
        <f t="shared" si="72"/>
        <v>4.604505808851644</v>
      </c>
      <c r="Z70" s="32">
        <f t="shared" si="72"/>
        <v>3.790447039003687</v>
      </c>
      <c r="AA70" s="32">
        <f t="shared" si="72"/>
        <v>2.4677834951435096</v>
      </c>
      <c r="AB70" s="32">
        <f t="shared" si="72"/>
        <v>9.60210510428161</v>
      </c>
      <c r="AC70" s="32">
        <f t="shared" si="72"/>
        <v>10.072355425579355</v>
      </c>
    </row>
    <row r="71" spans="1:29" s="3" customFormat="1" ht="22.5" customHeight="1">
      <c r="A71" s="112"/>
      <c r="B71" s="115"/>
      <c r="C71" s="110" t="s">
        <v>66</v>
      </c>
      <c r="D71" s="110"/>
      <c r="E71" s="7" t="s">
        <v>71</v>
      </c>
      <c r="F71" s="28"/>
      <c r="G71" s="28"/>
      <c r="H71" s="28"/>
      <c r="I71" s="28"/>
      <c r="J71" s="28">
        <f aca="true" t="shared" si="73" ref="J71:W71">J69/J9*100</f>
        <v>13.422403728225522</v>
      </c>
      <c r="K71" s="41">
        <f t="shared" si="73"/>
        <v>13.955590871166116</v>
      </c>
      <c r="L71" s="28">
        <f t="shared" si="73"/>
        <v>13.879478498200617</v>
      </c>
      <c r="M71" s="28">
        <f t="shared" si="73"/>
        <v>13.999032679894668</v>
      </c>
      <c r="N71" s="28">
        <f t="shared" si="73"/>
        <v>13.015290401382945</v>
      </c>
      <c r="O71" s="28">
        <f t="shared" si="73"/>
        <v>14.122545375319678</v>
      </c>
      <c r="P71" s="28">
        <f t="shared" si="73"/>
        <v>14.614441589767397</v>
      </c>
      <c r="Q71" s="28">
        <f t="shared" si="73"/>
        <v>14.363927396815997</v>
      </c>
      <c r="R71" s="28">
        <f t="shared" si="73"/>
        <v>15.160500651307618</v>
      </c>
      <c r="S71" s="28">
        <f t="shared" si="73"/>
        <v>16.88724340702687</v>
      </c>
      <c r="T71" s="28">
        <f t="shared" si="73"/>
        <v>15.21864142689855</v>
      </c>
      <c r="U71" s="28">
        <f t="shared" si="73"/>
        <v>15.114453554847548</v>
      </c>
      <c r="V71" s="28">
        <f t="shared" si="73"/>
        <v>15.494522021004764</v>
      </c>
      <c r="W71" s="28">
        <f t="shared" si="73"/>
        <v>15.739757576379457</v>
      </c>
      <c r="X71" s="28">
        <f aca="true" t="shared" si="74" ref="X71:AC71">X69/X9*100</f>
        <v>15.81666082187104</v>
      </c>
      <c r="Y71" s="28">
        <f t="shared" si="74"/>
        <v>15.596047370707863</v>
      </c>
      <c r="Z71" s="28">
        <f t="shared" si="74"/>
        <v>15.417643853363172</v>
      </c>
      <c r="AA71" s="28">
        <f t="shared" si="74"/>
        <v>14.981243322023193</v>
      </c>
      <c r="AB71" s="28">
        <f t="shared" si="74"/>
        <v>15.87916858384128</v>
      </c>
      <c r="AC71" s="28">
        <f t="shared" si="74"/>
        <v>17.28869811409341</v>
      </c>
    </row>
    <row r="72" spans="1:29" s="3" customFormat="1" ht="22.5" customHeight="1">
      <c r="A72" s="112"/>
      <c r="B72" s="116"/>
      <c r="C72" s="110" t="s">
        <v>142</v>
      </c>
      <c r="D72" s="110"/>
      <c r="E72" s="7" t="s">
        <v>71</v>
      </c>
      <c r="F72" s="28"/>
      <c r="G72" s="28"/>
      <c r="H72" s="28"/>
      <c r="I72" s="28"/>
      <c r="J72" s="28">
        <v>2.7</v>
      </c>
      <c r="K72" s="41">
        <v>2.6</v>
      </c>
      <c r="L72" s="28">
        <v>2.5</v>
      </c>
      <c r="M72" s="28">
        <v>2.6</v>
      </c>
      <c r="N72" s="28">
        <v>2.6</v>
      </c>
      <c r="O72" s="28">
        <v>2.7</v>
      </c>
      <c r="P72" s="28">
        <v>2.8</v>
      </c>
      <c r="Q72" s="28">
        <v>2.8</v>
      </c>
      <c r="R72" s="28">
        <v>2.9</v>
      </c>
      <c r="S72" s="41">
        <v>2.7</v>
      </c>
      <c r="T72" s="28">
        <v>2.5</v>
      </c>
      <c r="U72" s="28">
        <f>31579.9/U9*100</f>
        <v>2.2736737125335837</v>
      </c>
      <c r="V72" s="28">
        <f>33132.8/V9*100</f>
        <v>2.3007109033370616</v>
      </c>
      <c r="W72" s="28">
        <f>34526/W9*100</f>
        <v>2.3004771194609663</v>
      </c>
      <c r="X72" s="28">
        <f>35893.1/X9*100</f>
        <v>2.29652801224675</v>
      </c>
      <c r="Y72" s="28">
        <f>35893.1/Y9*100</f>
        <v>2.1648165486986772</v>
      </c>
      <c r="Z72" s="28">
        <f>39003.9/Z9*100</f>
        <v>2.240599556658408</v>
      </c>
      <c r="AA72" s="28">
        <f>40554.8/AA9*100</f>
        <v>2.209230253644091</v>
      </c>
      <c r="AB72" s="28">
        <f>43379.767/AB9*100</f>
        <v>2.2853195718917036</v>
      </c>
      <c r="AC72" s="28">
        <f>46925.414/AC9*100</f>
        <v>2.4452547338906294</v>
      </c>
    </row>
    <row r="73" spans="1:29" s="3" customFormat="1" ht="22.5" customHeight="1">
      <c r="A73" s="112"/>
      <c r="B73" s="114" t="s">
        <v>20</v>
      </c>
      <c r="C73" s="127" t="s">
        <v>125</v>
      </c>
      <c r="D73" s="128"/>
      <c r="E73" s="7" t="s">
        <v>71</v>
      </c>
      <c r="F73" s="28"/>
      <c r="G73" s="28"/>
      <c r="H73" s="28"/>
      <c r="I73" s="28"/>
      <c r="J73" s="108" t="s">
        <v>139</v>
      </c>
      <c r="K73" s="108" t="s">
        <v>139</v>
      </c>
      <c r="L73" s="108" t="s">
        <v>139</v>
      </c>
      <c r="M73" s="108" t="s">
        <v>139</v>
      </c>
      <c r="N73" s="108" t="s">
        <v>139</v>
      </c>
      <c r="O73" s="108" t="s">
        <v>139</v>
      </c>
      <c r="P73" s="28">
        <v>22</v>
      </c>
      <c r="Q73" s="28">
        <v>21.2</v>
      </c>
      <c r="R73" s="28">
        <v>21.9</v>
      </c>
      <c r="S73" s="41">
        <v>21.1</v>
      </c>
      <c r="T73" s="28">
        <v>22</v>
      </c>
      <c r="U73" s="28">
        <v>22.2</v>
      </c>
      <c r="V73" s="28">
        <v>22.8</v>
      </c>
      <c r="W73" s="28">
        <v>21.3</v>
      </c>
      <c r="X73" s="28">
        <v>21.4</v>
      </c>
      <c r="Y73" s="28">
        <v>20.7</v>
      </c>
      <c r="Z73" s="28">
        <v>22.5</v>
      </c>
      <c r="AA73" s="28">
        <v>21.7</v>
      </c>
      <c r="AB73" s="28">
        <v>21.3</v>
      </c>
      <c r="AC73" s="28">
        <v>21.8</v>
      </c>
    </row>
    <row r="74" spans="1:29" s="3" customFormat="1" ht="22.5" customHeight="1">
      <c r="A74" s="112"/>
      <c r="B74" s="115"/>
      <c r="C74" s="110" t="s">
        <v>110</v>
      </c>
      <c r="D74" s="110"/>
      <c r="E74" s="7" t="s">
        <v>71</v>
      </c>
      <c r="F74" s="28"/>
      <c r="G74" s="28"/>
      <c r="H74" s="28"/>
      <c r="I74" s="28"/>
      <c r="J74" s="108" t="s">
        <v>139</v>
      </c>
      <c r="K74" s="108" t="s">
        <v>139</v>
      </c>
      <c r="L74" s="108" t="s">
        <v>139</v>
      </c>
      <c r="M74" s="108" t="s">
        <v>139</v>
      </c>
      <c r="N74" s="108" t="s">
        <v>139</v>
      </c>
      <c r="O74" s="108" t="s">
        <v>139</v>
      </c>
      <c r="P74" s="28">
        <v>6.6</v>
      </c>
      <c r="Q74" s="28">
        <v>6.6</v>
      </c>
      <c r="R74" s="28">
        <v>6.3</v>
      </c>
      <c r="S74" s="41">
        <v>5.9</v>
      </c>
      <c r="T74" s="28">
        <v>6</v>
      </c>
      <c r="U74" s="28">
        <v>6.1</v>
      </c>
      <c r="V74" s="28">
        <v>6</v>
      </c>
      <c r="W74" s="28">
        <v>5.8</v>
      </c>
      <c r="X74" s="28">
        <v>5.9</v>
      </c>
      <c r="Y74" s="28">
        <v>6.1</v>
      </c>
      <c r="Z74" s="28">
        <v>6</v>
      </c>
      <c r="AA74" s="28">
        <v>6.1</v>
      </c>
      <c r="AB74" s="28">
        <v>5.9</v>
      </c>
      <c r="AC74" s="28">
        <v>5.7</v>
      </c>
    </row>
    <row r="75" spans="1:29" s="13" customFormat="1" ht="22.5" customHeight="1">
      <c r="A75" s="112"/>
      <c r="B75" s="115"/>
      <c r="C75" s="110" t="s">
        <v>111</v>
      </c>
      <c r="D75" s="110"/>
      <c r="E75" s="7" t="s">
        <v>71</v>
      </c>
      <c r="F75" s="28"/>
      <c r="G75" s="28"/>
      <c r="H75" s="28"/>
      <c r="I75" s="28"/>
      <c r="J75" s="108" t="s">
        <v>139</v>
      </c>
      <c r="K75" s="108" t="s">
        <v>139</v>
      </c>
      <c r="L75" s="108" t="s">
        <v>139</v>
      </c>
      <c r="M75" s="108" t="s">
        <v>139</v>
      </c>
      <c r="N75" s="108" t="s">
        <v>139</v>
      </c>
      <c r="O75" s="108" t="s">
        <v>139</v>
      </c>
      <c r="P75" s="28">
        <v>1.1</v>
      </c>
      <c r="Q75" s="28">
        <v>1.1</v>
      </c>
      <c r="R75" s="28">
        <v>1.1</v>
      </c>
      <c r="S75" s="41">
        <v>0.9</v>
      </c>
      <c r="T75" s="28">
        <v>1</v>
      </c>
      <c r="U75" s="28">
        <v>1.1</v>
      </c>
      <c r="V75" s="28">
        <v>1.1</v>
      </c>
      <c r="W75" s="28">
        <v>1</v>
      </c>
      <c r="X75" s="28">
        <v>1</v>
      </c>
      <c r="Y75" s="28">
        <v>0.9</v>
      </c>
      <c r="Z75" s="28">
        <v>0.9</v>
      </c>
      <c r="AA75" s="28">
        <v>1</v>
      </c>
      <c r="AB75" s="28">
        <v>0.9</v>
      </c>
      <c r="AC75" s="28">
        <v>0.8</v>
      </c>
    </row>
    <row r="76" spans="1:29" s="3" customFormat="1" ht="22.5" customHeight="1">
      <c r="A76" s="112"/>
      <c r="B76" s="115"/>
      <c r="C76" s="110" t="s">
        <v>21</v>
      </c>
      <c r="D76" s="110"/>
      <c r="E76" s="7" t="s">
        <v>71</v>
      </c>
      <c r="F76" s="28"/>
      <c r="G76" s="28"/>
      <c r="H76" s="28"/>
      <c r="I76" s="28"/>
      <c r="J76" s="108" t="s">
        <v>139</v>
      </c>
      <c r="K76" s="108" t="s">
        <v>139</v>
      </c>
      <c r="L76" s="108" t="s">
        <v>139</v>
      </c>
      <c r="M76" s="108" t="s">
        <v>139</v>
      </c>
      <c r="N76" s="108" t="s">
        <v>139</v>
      </c>
      <c r="O76" s="108" t="s">
        <v>139</v>
      </c>
      <c r="P76" s="28">
        <v>15.4</v>
      </c>
      <c r="Q76" s="28">
        <v>15.7</v>
      </c>
      <c r="R76" s="28">
        <v>15.4</v>
      </c>
      <c r="S76" s="41">
        <v>14.6</v>
      </c>
      <c r="T76" s="28">
        <v>14.8</v>
      </c>
      <c r="U76" s="28">
        <v>15</v>
      </c>
      <c r="V76" s="28">
        <v>14.8</v>
      </c>
      <c r="W76" s="28">
        <v>14.4</v>
      </c>
      <c r="X76" s="28">
        <v>14.5</v>
      </c>
      <c r="Y76" s="28">
        <v>14.6</v>
      </c>
      <c r="Z76" s="28">
        <v>14.5</v>
      </c>
      <c r="AA76" s="28">
        <v>14.7</v>
      </c>
      <c r="AB76" s="28">
        <v>14.4</v>
      </c>
      <c r="AC76" s="28">
        <v>14.1</v>
      </c>
    </row>
    <row r="77" spans="1:29" s="3" customFormat="1" ht="22.5" customHeight="1">
      <c r="A77" s="112"/>
      <c r="B77" s="115"/>
      <c r="C77" s="110" t="s">
        <v>22</v>
      </c>
      <c r="D77" s="110"/>
      <c r="E77" s="7" t="s">
        <v>71</v>
      </c>
      <c r="F77" s="28"/>
      <c r="G77" s="28"/>
      <c r="H77" s="28"/>
      <c r="I77" s="28"/>
      <c r="J77" s="108" t="s">
        <v>139</v>
      </c>
      <c r="K77" s="108" t="s">
        <v>139</v>
      </c>
      <c r="L77" s="108" t="s">
        <v>139</v>
      </c>
      <c r="M77" s="108" t="s">
        <v>139</v>
      </c>
      <c r="N77" s="108" t="s">
        <v>139</v>
      </c>
      <c r="O77" s="108" t="s">
        <v>139</v>
      </c>
      <c r="P77" s="28">
        <v>19.4</v>
      </c>
      <c r="Q77" s="28">
        <v>19.5</v>
      </c>
      <c r="R77" s="28">
        <v>20.2</v>
      </c>
      <c r="S77" s="41">
        <v>19.3</v>
      </c>
      <c r="T77" s="28">
        <v>18.8</v>
      </c>
      <c r="U77" s="28">
        <v>19.5</v>
      </c>
      <c r="V77" s="28">
        <v>20.2</v>
      </c>
      <c r="W77" s="28">
        <v>20.5</v>
      </c>
      <c r="X77" s="28">
        <v>20.3</v>
      </c>
      <c r="Y77" s="28">
        <v>19.5</v>
      </c>
      <c r="Z77" s="28">
        <v>19.1</v>
      </c>
      <c r="AA77" s="28">
        <v>20.8</v>
      </c>
      <c r="AB77" s="28">
        <v>21.2</v>
      </c>
      <c r="AC77" s="28">
        <v>21.3</v>
      </c>
    </row>
    <row r="78" spans="1:29" s="13" customFormat="1" ht="22.5" customHeight="1">
      <c r="A78" s="112"/>
      <c r="B78" s="115"/>
      <c r="C78" s="110" t="s">
        <v>112</v>
      </c>
      <c r="D78" s="110"/>
      <c r="E78" s="7" t="s">
        <v>71</v>
      </c>
      <c r="F78" s="28"/>
      <c r="G78" s="28"/>
      <c r="H78" s="28"/>
      <c r="I78" s="28"/>
      <c r="J78" s="108" t="s">
        <v>139</v>
      </c>
      <c r="K78" s="108" t="s">
        <v>139</v>
      </c>
      <c r="L78" s="108" t="s">
        <v>139</v>
      </c>
      <c r="M78" s="108" t="s">
        <v>139</v>
      </c>
      <c r="N78" s="108" t="s">
        <v>139</v>
      </c>
      <c r="O78" s="108" t="s">
        <v>139</v>
      </c>
      <c r="P78" s="28">
        <v>0.9</v>
      </c>
      <c r="Q78" s="28">
        <v>0.9</v>
      </c>
      <c r="R78" s="28">
        <v>0.9</v>
      </c>
      <c r="S78" s="28">
        <v>0.8</v>
      </c>
      <c r="T78" s="28">
        <v>0.9</v>
      </c>
      <c r="U78" s="28">
        <v>0.9</v>
      </c>
      <c r="V78" s="28">
        <v>0.9</v>
      </c>
      <c r="W78" s="28">
        <v>0.9</v>
      </c>
      <c r="X78" s="28">
        <v>0.9</v>
      </c>
      <c r="Y78" s="28">
        <v>1</v>
      </c>
      <c r="Z78" s="28">
        <v>1</v>
      </c>
      <c r="AA78" s="28">
        <v>1</v>
      </c>
      <c r="AB78" s="28">
        <v>1</v>
      </c>
      <c r="AC78" s="28">
        <v>1</v>
      </c>
    </row>
    <row r="79" spans="1:29" s="3" customFormat="1" ht="22.5" customHeight="1">
      <c r="A79" s="112"/>
      <c r="B79" s="115"/>
      <c r="C79" s="110" t="s">
        <v>113</v>
      </c>
      <c r="D79" s="110"/>
      <c r="E79" s="7" t="s">
        <v>71</v>
      </c>
      <c r="F79" s="28"/>
      <c r="G79" s="28"/>
      <c r="H79" s="28"/>
      <c r="I79" s="28"/>
      <c r="J79" s="108" t="s">
        <v>139</v>
      </c>
      <c r="K79" s="108" t="s">
        <v>139</v>
      </c>
      <c r="L79" s="108" t="s">
        <v>139</v>
      </c>
      <c r="M79" s="108" t="s">
        <v>139</v>
      </c>
      <c r="N79" s="108" t="s">
        <v>139</v>
      </c>
      <c r="O79" s="108" t="s">
        <v>139</v>
      </c>
      <c r="P79" s="28">
        <v>1.1</v>
      </c>
      <c r="Q79" s="28">
        <v>1.1</v>
      </c>
      <c r="R79" s="28">
        <v>1.1</v>
      </c>
      <c r="S79" s="28">
        <v>1.2</v>
      </c>
      <c r="T79" s="28">
        <v>1.4</v>
      </c>
      <c r="U79" s="28">
        <v>1.4</v>
      </c>
      <c r="V79" s="28">
        <v>1.3</v>
      </c>
      <c r="W79" s="28">
        <v>1.4</v>
      </c>
      <c r="X79" s="28">
        <v>1.5</v>
      </c>
      <c r="Y79" s="28">
        <v>1.5</v>
      </c>
      <c r="Z79" s="28">
        <v>1.5</v>
      </c>
      <c r="AA79" s="29">
        <v>1.2</v>
      </c>
      <c r="AB79" s="29">
        <v>1.2</v>
      </c>
      <c r="AC79" s="28">
        <v>1</v>
      </c>
    </row>
    <row r="80" spans="1:29" s="3" customFormat="1" ht="22.5" customHeight="1">
      <c r="A80" s="112"/>
      <c r="B80" s="115"/>
      <c r="C80" s="110" t="s">
        <v>114</v>
      </c>
      <c r="D80" s="110"/>
      <c r="E80" s="7" t="s">
        <v>71</v>
      </c>
      <c r="F80" s="28"/>
      <c r="G80" s="28"/>
      <c r="H80" s="28"/>
      <c r="I80" s="28"/>
      <c r="J80" s="108" t="s">
        <v>139</v>
      </c>
      <c r="K80" s="108" t="s">
        <v>139</v>
      </c>
      <c r="L80" s="108" t="s">
        <v>139</v>
      </c>
      <c r="M80" s="108" t="s">
        <v>139</v>
      </c>
      <c r="N80" s="108" t="s">
        <v>139</v>
      </c>
      <c r="O80" s="108" t="s">
        <v>139</v>
      </c>
      <c r="P80" s="28">
        <v>8.6</v>
      </c>
      <c r="Q80" s="28">
        <v>9.7</v>
      </c>
      <c r="R80" s="28">
        <v>10.3</v>
      </c>
      <c r="S80" s="28">
        <v>10.4</v>
      </c>
      <c r="T80" s="28">
        <v>11.2</v>
      </c>
      <c r="U80" s="28">
        <v>11.3</v>
      </c>
      <c r="V80" s="28">
        <v>11</v>
      </c>
      <c r="W80" s="28">
        <v>11.9</v>
      </c>
      <c r="X80" s="28">
        <v>13.3</v>
      </c>
      <c r="Y80" s="28">
        <v>14.2</v>
      </c>
      <c r="Z80" s="28">
        <v>14.2</v>
      </c>
      <c r="AA80" s="28">
        <v>14.4</v>
      </c>
      <c r="AB80" s="28">
        <v>15.8</v>
      </c>
      <c r="AC80" s="28">
        <v>16.8</v>
      </c>
    </row>
    <row r="81" spans="1:29" s="3" customFormat="1" ht="22.5" customHeight="1">
      <c r="A81" s="112"/>
      <c r="B81" s="115"/>
      <c r="C81" s="110" t="s">
        <v>115</v>
      </c>
      <c r="D81" s="110"/>
      <c r="E81" s="7" t="s">
        <v>71</v>
      </c>
      <c r="F81" s="28"/>
      <c r="G81" s="28"/>
      <c r="H81" s="28"/>
      <c r="I81" s="28"/>
      <c r="J81" s="108" t="s">
        <v>139</v>
      </c>
      <c r="K81" s="108" t="s">
        <v>139</v>
      </c>
      <c r="L81" s="108" t="s">
        <v>139</v>
      </c>
      <c r="M81" s="108" t="s">
        <v>139</v>
      </c>
      <c r="N81" s="108" t="s">
        <v>139</v>
      </c>
      <c r="O81" s="108" t="s">
        <v>139</v>
      </c>
      <c r="P81" s="28">
        <v>2.4</v>
      </c>
      <c r="Q81" s="28">
        <v>2.3</v>
      </c>
      <c r="R81" s="28">
        <v>2.4</v>
      </c>
      <c r="S81" s="28">
        <v>2.6</v>
      </c>
      <c r="T81" s="28">
        <v>2.7</v>
      </c>
      <c r="U81" s="28">
        <v>2.7</v>
      </c>
      <c r="V81" s="28">
        <v>2.6</v>
      </c>
      <c r="W81" s="28">
        <v>2.8</v>
      </c>
      <c r="X81" s="28">
        <v>2.9</v>
      </c>
      <c r="Y81" s="28">
        <v>2.9</v>
      </c>
      <c r="Z81" s="28">
        <v>2.7</v>
      </c>
      <c r="AA81" s="28">
        <v>2.5</v>
      </c>
      <c r="AB81" s="28">
        <v>2.6</v>
      </c>
      <c r="AC81" s="28">
        <v>2.7</v>
      </c>
    </row>
    <row r="82" spans="1:29" s="3" customFormat="1" ht="22.5" customHeight="1">
      <c r="A82" s="112"/>
      <c r="B82" s="115"/>
      <c r="C82" s="110" t="s">
        <v>116</v>
      </c>
      <c r="D82" s="110"/>
      <c r="E82" s="7" t="s">
        <v>71</v>
      </c>
      <c r="F82" s="28"/>
      <c r="G82" s="28"/>
      <c r="H82" s="28"/>
      <c r="I82" s="28"/>
      <c r="J82" s="108" t="s">
        <v>139</v>
      </c>
      <c r="K82" s="108" t="s">
        <v>139</v>
      </c>
      <c r="L82" s="108" t="s">
        <v>139</v>
      </c>
      <c r="M82" s="108" t="s">
        <v>139</v>
      </c>
      <c r="N82" s="108" t="s">
        <v>139</v>
      </c>
      <c r="O82" s="108" t="s">
        <v>139</v>
      </c>
      <c r="P82" s="28">
        <v>4.5</v>
      </c>
      <c r="Q82" s="28">
        <v>4.6</v>
      </c>
      <c r="R82" s="28">
        <v>3.4</v>
      </c>
      <c r="S82" s="28">
        <v>3.2</v>
      </c>
      <c r="T82" s="28">
        <v>3.2</v>
      </c>
      <c r="U82" s="28">
        <v>2.4</v>
      </c>
      <c r="V82" s="28">
        <v>3.2</v>
      </c>
      <c r="W82" s="28">
        <v>3.1</v>
      </c>
      <c r="X82" s="28">
        <v>2.8</v>
      </c>
      <c r="Y82" s="28">
        <v>3.1</v>
      </c>
      <c r="Z82" s="28">
        <v>3.1</v>
      </c>
      <c r="AA82" s="28">
        <v>2.8</v>
      </c>
      <c r="AB82" s="28">
        <v>3</v>
      </c>
      <c r="AC82" s="28">
        <v>2.7</v>
      </c>
    </row>
    <row r="83" spans="1:29" s="3" customFormat="1" ht="22.5" customHeight="1">
      <c r="A83" s="112"/>
      <c r="B83" s="115"/>
      <c r="C83" s="110" t="s">
        <v>117</v>
      </c>
      <c r="D83" s="110"/>
      <c r="E83" s="7" t="s">
        <v>71</v>
      </c>
      <c r="F83" s="28"/>
      <c r="G83" s="28"/>
      <c r="H83" s="28"/>
      <c r="I83" s="28"/>
      <c r="J83" s="108" t="s">
        <v>139</v>
      </c>
      <c r="K83" s="108" t="s">
        <v>139</v>
      </c>
      <c r="L83" s="108" t="s">
        <v>139</v>
      </c>
      <c r="M83" s="108" t="s">
        <v>139</v>
      </c>
      <c r="N83" s="108" t="s">
        <v>139</v>
      </c>
      <c r="O83" s="108" t="s">
        <v>139</v>
      </c>
      <c r="P83" s="28">
        <v>2.4</v>
      </c>
      <c r="Q83" s="28">
        <v>2.2</v>
      </c>
      <c r="R83" s="28">
        <v>2</v>
      </c>
      <c r="S83" s="28">
        <v>2.6</v>
      </c>
      <c r="T83" s="28">
        <v>2.1</v>
      </c>
      <c r="U83" s="28">
        <v>2.1</v>
      </c>
      <c r="V83" s="28">
        <v>2.1</v>
      </c>
      <c r="W83" s="28">
        <v>2.5</v>
      </c>
      <c r="X83" s="28">
        <v>2.3</v>
      </c>
      <c r="Y83" s="28">
        <v>2.2</v>
      </c>
      <c r="Z83" s="28">
        <v>2.1</v>
      </c>
      <c r="AA83" s="28">
        <v>2</v>
      </c>
      <c r="AB83" s="28">
        <v>2</v>
      </c>
      <c r="AC83" s="28">
        <v>2.4</v>
      </c>
    </row>
    <row r="84" spans="1:29" s="3" customFormat="1" ht="22.5" customHeight="1">
      <c r="A84" s="112"/>
      <c r="B84" s="115"/>
      <c r="C84" s="110" t="s">
        <v>118</v>
      </c>
      <c r="D84" s="110"/>
      <c r="E84" s="7" t="s">
        <v>71</v>
      </c>
      <c r="F84" s="28"/>
      <c r="G84" s="28"/>
      <c r="H84" s="28"/>
      <c r="I84" s="28"/>
      <c r="J84" s="108" t="s">
        <v>139</v>
      </c>
      <c r="K84" s="108" t="s">
        <v>139</v>
      </c>
      <c r="L84" s="108" t="s">
        <v>139</v>
      </c>
      <c r="M84" s="108" t="s">
        <v>139</v>
      </c>
      <c r="N84" s="108" t="s">
        <v>139</v>
      </c>
      <c r="O84" s="108" t="s">
        <v>139</v>
      </c>
      <c r="P84" s="28">
        <v>9.7</v>
      </c>
      <c r="Q84" s="28">
        <v>9.2</v>
      </c>
      <c r="R84" s="28">
        <v>8.3</v>
      </c>
      <c r="S84" s="28">
        <v>8.7</v>
      </c>
      <c r="T84" s="28">
        <v>7.5</v>
      </c>
      <c r="U84" s="28">
        <v>7</v>
      </c>
      <c r="V84" s="28">
        <v>7.5</v>
      </c>
      <c r="W84" s="28">
        <v>7</v>
      </c>
      <c r="X84" s="28">
        <v>7.2</v>
      </c>
      <c r="Y84" s="28">
        <v>7.5</v>
      </c>
      <c r="Z84" s="28">
        <v>6.9</v>
      </c>
      <c r="AA84" s="28">
        <v>6.3</v>
      </c>
      <c r="AB84" s="28">
        <v>6.2</v>
      </c>
      <c r="AC84" s="28">
        <v>5.2</v>
      </c>
    </row>
    <row r="85" spans="1:29" s="3" customFormat="1" ht="22.5" customHeight="1">
      <c r="A85" s="112"/>
      <c r="B85" s="115"/>
      <c r="C85" s="110" t="s">
        <v>119</v>
      </c>
      <c r="D85" s="110"/>
      <c r="E85" s="7" t="s">
        <v>71</v>
      </c>
      <c r="F85" s="28"/>
      <c r="G85" s="28"/>
      <c r="H85" s="28"/>
      <c r="I85" s="28"/>
      <c r="J85" s="108" t="s">
        <v>139</v>
      </c>
      <c r="K85" s="108" t="s">
        <v>139</v>
      </c>
      <c r="L85" s="108" t="s">
        <v>139</v>
      </c>
      <c r="M85" s="108" t="s">
        <v>139</v>
      </c>
      <c r="N85" s="108" t="s">
        <v>139</v>
      </c>
      <c r="O85" s="108" t="s">
        <v>139</v>
      </c>
      <c r="P85" s="28">
        <v>0.1</v>
      </c>
      <c r="Q85" s="28">
        <v>0.5</v>
      </c>
      <c r="R85" s="28">
        <v>0.5</v>
      </c>
      <c r="S85" s="28">
        <v>0.2</v>
      </c>
      <c r="T85" s="28">
        <v>0.3</v>
      </c>
      <c r="U85" s="28">
        <v>0.2</v>
      </c>
      <c r="V85" s="28">
        <v>0.2</v>
      </c>
      <c r="W85" s="28">
        <v>0.1</v>
      </c>
      <c r="X85" s="28">
        <v>0.1</v>
      </c>
      <c r="Y85" s="28">
        <v>0.1</v>
      </c>
      <c r="Z85" s="28">
        <v>0.1</v>
      </c>
      <c r="AA85" s="28">
        <v>0.1</v>
      </c>
      <c r="AB85" s="28">
        <v>0.1</v>
      </c>
      <c r="AC85" s="28">
        <v>0.1</v>
      </c>
    </row>
    <row r="86" spans="1:29" s="3" customFormat="1" ht="22.5" customHeight="1">
      <c r="A86" s="112"/>
      <c r="B86" s="115"/>
      <c r="C86" s="110" t="s">
        <v>120</v>
      </c>
      <c r="D86" s="110"/>
      <c r="E86" s="7" t="s">
        <v>71</v>
      </c>
      <c r="F86" s="28"/>
      <c r="G86" s="28"/>
      <c r="H86" s="28"/>
      <c r="I86" s="28"/>
      <c r="J86" s="108" t="s">
        <v>139</v>
      </c>
      <c r="K86" s="108" t="s">
        <v>139</v>
      </c>
      <c r="L86" s="108" t="s">
        <v>139</v>
      </c>
      <c r="M86" s="108" t="s">
        <v>139</v>
      </c>
      <c r="N86" s="108" t="s">
        <v>139</v>
      </c>
      <c r="O86" s="108" t="s">
        <v>139</v>
      </c>
      <c r="P86" s="28">
        <v>2.5</v>
      </c>
      <c r="Q86" s="28">
        <v>2.5</v>
      </c>
      <c r="R86" s="28">
        <v>3.5</v>
      </c>
      <c r="S86" s="28">
        <v>4.9</v>
      </c>
      <c r="T86" s="28">
        <v>5.3</v>
      </c>
      <c r="U86" s="28">
        <v>5</v>
      </c>
      <c r="V86" s="28">
        <v>3.1</v>
      </c>
      <c r="W86" s="28">
        <v>2.8</v>
      </c>
      <c r="X86" s="28">
        <v>2.4</v>
      </c>
      <c r="Y86" s="28">
        <v>2.4</v>
      </c>
      <c r="Z86" s="28">
        <v>2.1</v>
      </c>
      <c r="AA86" s="28">
        <v>1.9</v>
      </c>
      <c r="AB86" s="28">
        <v>1.5</v>
      </c>
      <c r="AC86" s="28">
        <v>1.6</v>
      </c>
    </row>
    <row r="87" spans="1:29" s="3" customFormat="1" ht="22.5" customHeight="1">
      <c r="A87" s="112"/>
      <c r="B87" s="115"/>
      <c r="C87" s="110" t="s">
        <v>121</v>
      </c>
      <c r="D87" s="110"/>
      <c r="E87" s="7" t="s">
        <v>71</v>
      </c>
      <c r="F87" s="28"/>
      <c r="G87" s="28"/>
      <c r="H87" s="28"/>
      <c r="I87" s="28"/>
      <c r="J87" s="108" t="s">
        <v>139</v>
      </c>
      <c r="K87" s="108" t="s">
        <v>139</v>
      </c>
      <c r="L87" s="108" t="s">
        <v>139</v>
      </c>
      <c r="M87" s="108" t="s">
        <v>139</v>
      </c>
      <c r="N87" s="108" t="s">
        <v>139</v>
      </c>
      <c r="O87" s="108" t="s">
        <v>139</v>
      </c>
      <c r="P87" s="28">
        <v>1.5</v>
      </c>
      <c r="Q87" s="28">
        <v>1.4</v>
      </c>
      <c r="R87" s="28">
        <v>1.4</v>
      </c>
      <c r="S87" s="28">
        <v>1.5</v>
      </c>
      <c r="T87" s="28">
        <v>1.8</v>
      </c>
      <c r="U87" s="28">
        <v>1.9</v>
      </c>
      <c r="V87" s="28">
        <v>2.1</v>
      </c>
      <c r="W87" s="28">
        <v>2.2</v>
      </c>
      <c r="X87" s="28">
        <v>2.1</v>
      </c>
      <c r="Y87" s="28">
        <v>2.2</v>
      </c>
      <c r="Z87" s="28">
        <v>2.2</v>
      </c>
      <c r="AA87" s="28">
        <v>2.2</v>
      </c>
      <c r="AB87" s="28">
        <v>2.1</v>
      </c>
      <c r="AC87" s="28">
        <v>1.9</v>
      </c>
    </row>
    <row r="88" spans="1:29" s="3" customFormat="1" ht="22.5" customHeight="1">
      <c r="A88" s="113"/>
      <c r="B88" s="116"/>
      <c r="C88" s="110" t="s">
        <v>122</v>
      </c>
      <c r="D88" s="110"/>
      <c r="E88" s="7" t="s">
        <v>71</v>
      </c>
      <c r="F88" s="28"/>
      <c r="G88" s="28"/>
      <c r="H88" s="28"/>
      <c r="I88" s="28"/>
      <c r="J88" s="108" t="s">
        <v>139</v>
      </c>
      <c r="K88" s="108" t="s">
        <v>139</v>
      </c>
      <c r="L88" s="108" t="s">
        <v>139</v>
      </c>
      <c r="M88" s="108" t="s">
        <v>139</v>
      </c>
      <c r="N88" s="108" t="s">
        <v>139</v>
      </c>
      <c r="O88" s="108" t="s">
        <v>139</v>
      </c>
      <c r="P88" s="28">
        <v>1.7</v>
      </c>
      <c r="Q88" s="28">
        <v>1.5</v>
      </c>
      <c r="R88" s="28">
        <v>1.3</v>
      </c>
      <c r="S88" s="28">
        <v>2</v>
      </c>
      <c r="T88" s="28">
        <v>1</v>
      </c>
      <c r="U88" s="28">
        <v>1.1</v>
      </c>
      <c r="V88" s="28">
        <v>1.1</v>
      </c>
      <c r="W88" s="28">
        <v>2.2</v>
      </c>
      <c r="X88" s="28">
        <v>1.4</v>
      </c>
      <c r="Y88" s="28">
        <v>1.2</v>
      </c>
      <c r="Z88" s="28">
        <v>1.2</v>
      </c>
      <c r="AA88" s="28">
        <v>1.1</v>
      </c>
      <c r="AB88" s="28">
        <v>1</v>
      </c>
      <c r="AC88" s="28">
        <v>0.9</v>
      </c>
    </row>
    <row r="89" spans="1:29" s="13" customFormat="1" ht="22.5" customHeight="1">
      <c r="A89" s="117">
        <v>8</v>
      </c>
      <c r="B89" s="114" t="s">
        <v>81</v>
      </c>
      <c r="C89" s="121" t="s">
        <v>67</v>
      </c>
      <c r="D89" s="122"/>
      <c r="E89" s="38" t="s">
        <v>70</v>
      </c>
      <c r="F89" s="30">
        <v>408989.2</v>
      </c>
      <c r="G89" s="30">
        <v>482437.8</v>
      </c>
      <c r="H89" s="30">
        <v>596168.3</v>
      </c>
      <c r="I89" s="30">
        <v>676674.7</v>
      </c>
      <c r="J89" s="30">
        <v>691393.5</v>
      </c>
      <c r="K89" s="50">
        <v>739337</v>
      </c>
      <c r="L89" s="30">
        <v>824227.8</v>
      </c>
      <c r="M89" s="30">
        <v>888988.6</v>
      </c>
      <c r="N89" s="30">
        <v>929640.6</v>
      </c>
      <c r="O89" s="30">
        <v>993960.1</v>
      </c>
      <c r="P89" s="30">
        <v>1076682.4</v>
      </c>
      <c r="Q89" s="30">
        <v>1197094.8</v>
      </c>
      <c r="R89" s="30">
        <v>1367713.4</v>
      </c>
      <c r="S89" s="50">
        <v>1508550.4</v>
      </c>
      <c r="T89" s="27">
        <v>1639675.1</v>
      </c>
      <c r="U89" s="27">
        <v>1708984.5</v>
      </c>
      <c r="V89" s="27">
        <v>1798625.7</v>
      </c>
      <c r="W89" s="27">
        <v>1885781.3</v>
      </c>
      <c r="X89" s="27">
        <v>2009576.3</v>
      </c>
      <c r="Y89" s="27">
        <v>2182911.9</v>
      </c>
      <c r="Z89" s="27">
        <v>2342621.3</v>
      </c>
      <c r="AA89" s="27">
        <v>2471225.6</v>
      </c>
      <c r="AB89" s="27">
        <v>2626902</v>
      </c>
      <c r="AC89" s="27">
        <v>2809943.7</v>
      </c>
    </row>
    <row r="90" spans="1:29" s="3" customFormat="1" ht="22.5" customHeight="1">
      <c r="A90" s="118"/>
      <c r="B90" s="115"/>
      <c r="C90" s="123" t="s">
        <v>68</v>
      </c>
      <c r="D90" s="110"/>
      <c r="E90" s="7" t="s">
        <v>71</v>
      </c>
      <c r="F90" s="29" t="e">
        <f>(F89-E89)/E89*100</f>
        <v>#VALUE!</v>
      </c>
      <c r="G90" s="29">
        <f>(G89-F89)/F89*100</f>
        <v>17.95856712108779</v>
      </c>
      <c r="H90" s="29">
        <f>(H89-G89)/G89*100</f>
        <v>23.57412706881593</v>
      </c>
      <c r="I90" s="29">
        <f>(I89-H89)/H89*100</f>
        <v>13.503971948860732</v>
      </c>
      <c r="J90" s="29">
        <f aca="true" t="shared" si="75" ref="J90:V90">(J89-I89)/I89*100</f>
        <v>2.1751662948237978</v>
      </c>
      <c r="K90" s="29">
        <f t="shared" si="75"/>
        <v>6.934329003671571</v>
      </c>
      <c r="L90" s="29">
        <f t="shared" si="75"/>
        <v>11.482016996308861</v>
      </c>
      <c r="M90" s="29">
        <f t="shared" si="75"/>
        <v>7.85714823013734</v>
      </c>
      <c r="N90" s="29">
        <f t="shared" si="75"/>
        <v>4.572837042004814</v>
      </c>
      <c r="O90" s="29">
        <f t="shared" si="75"/>
        <v>6.918749030539328</v>
      </c>
      <c r="P90" s="29">
        <f t="shared" si="75"/>
        <v>8.322497049931876</v>
      </c>
      <c r="Q90" s="29">
        <f t="shared" si="75"/>
        <v>11.183650814762101</v>
      </c>
      <c r="R90" s="29">
        <f t="shared" si="75"/>
        <v>14.252722507858179</v>
      </c>
      <c r="S90" s="29">
        <f t="shared" si="75"/>
        <v>10.2972596451859</v>
      </c>
      <c r="T90" s="29">
        <f t="shared" si="75"/>
        <v>8.692099382294433</v>
      </c>
      <c r="U90" s="29">
        <f t="shared" si="75"/>
        <v>4.227020340797997</v>
      </c>
      <c r="V90" s="29">
        <f t="shared" si="75"/>
        <v>5.245290404915899</v>
      </c>
      <c r="W90" s="29">
        <f aca="true" t="shared" si="76" ref="W90:AC90">(W89-V89)/V89*100</f>
        <v>4.845677452512777</v>
      </c>
      <c r="X90" s="29">
        <f t="shared" si="76"/>
        <v>6.564653069791285</v>
      </c>
      <c r="Y90" s="85">
        <f t="shared" si="76"/>
        <v>8.625479908376699</v>
      </c>
      <c r="Z90" s="85">
        <f t="shared" si="76"/>
        <v>7.316346573583657</v>
      </c>
      <c r="AA90" s="85">
        <f t="shared" si="76"/>
        <v>5.489760551566755</v>
      </c>
      <c r="AB90" s="85">
        <f t="shared" si="76"/>
        <v>6.2995624519266835</v>
      </c>
      <c r="AC90" s="85">
        <f t="shared" si="76"/>
        <v>6.967968352074047</v>
      </c>
    </row>
    <row r="91" spans="1:29" s="3" customFormat="1" ht="22.5" customHeight="1">
      <c r="A91" s="119"/>
      <c r="B91" s="116"/>
      <c r="C91" s="123" t="s">
        <v>69</v>
      </c>
      <c r="D91" s="110"/>
      <c r="E91" s="7" t="s">
        <v>71</v>
      </c>
      <c r="F91" s="28"/>
      <c r="G91" s="28"/>
      <c r="H91" s="28"/>
      <c r="I91" s="28"/>
      <c r="J91" s="28">
        <f aca="true" t="shared" si="77" ref="J91:W91">J89/J9*100</f>
        <v>106.10144277220476</v>
      </c>
      <c r="K91" s="28">
        <f t="shared" si="77"/>
        <v>104.5706826654303</v>
      </c>
      <c r="L91" s="28">
        <f t="shared" si="77"/>
        <v>105.03178563432304</v>
      </c>
      <c r="M91" s="28">
        <f t="shared" si="77"/>
        <v>106.16500570241172</v>
      </c>
      <c r="N91" s="28">
        <f t="shared" si="77"/>
        <v>102.33382707395278</v>
      </c>
      <c r="O91" s="28">
        <f t="shared" si="77"/>
        <v>103.81350293979472</v>
      </c>
      <c r="P91" s="28">
        <f t="shared" si="77"/>
        <v>107.0685277622978</v>
      </c>
      <c r="Q91" s="28">
        <f t="shared" si="77"/>
        <v>109.85945893958502</v>
      </c>
      <c r="R91" s="28">
        <f t="shared" si="77"/>
        <v>118.49712770524421</v>
      </c>
      <c r="S91" s="41">
        <f t="shared" si="77"/>
        <v>125.15479143486978</v>
      </c>
      <c r="T91" s="28">
        <f t="shared" si="77"/>
        <v>123.97257032149736</v>
      </c>
      <c r="U91" s="28">
        <f t="shared" si="77"/>
        <v>123.04260408605947</v>
      </c>
      <c r="V91" s="28">
        <f t="shared" si="77"/>
        <v>124.89490049172585</v>
      </c>
      <c r="W91" s="28">
        <f t="shared" si="77"/>
        <v>125.65013998022812</v>
      </c>
      <c r="X91" s="28">
        <f aca="true" t="shared" si="78" ref="X91:AC91">X89/X9*100</f>
        <v>128.5775891660843</v>
      </c>
      <c r="Y91" s="28">
        <f t="shared" si="78"/>
        <v>131.65772266734476</v>
      </c>
      <c r="Z91" s="28">
        <f t="shared" si="78"/>
        <v>134.57311310403682</v>
      </c>
      <c r="AA91" s="28">
        <f t="shared" si="78"/>
        <v>134.62047301675187</v>
      </c>
      <c r="AB91" s="28">
        <f t="shared" si="78"/>
        <v>138.38964497069475</v>
      </c>
      <c r="AC91" s="28">
        <f t="shared" si="78"/>
        <v>146.42445422838787</v>
      </c>
    </row>
    <row r="92" spans="1:29" s="3" customFormat="1" ht="22.5" customHeight="1">
      <c r="A92" s="117">
        <v>9</v>
      </c>
      <c r="B92" s="114" t="s">
        <v>23</v>
      </c>
      <c r="C92" s="110" t="s">
        <v>109</v>
      </c>
      <c r="D92" s="110"/>
      <c r="E92" s="36" t="s">
        <v>137</v>
      </c>
      <c r="F92" s="28">
        <v>67.31</v>
      </c>
      <c r="G92" s="28">
        <v>69.86</v>
      </c>
      <c r="H92" s="28">
        <v>78.39</v>
      </c>
      <c r="I92" s="34">
        <v>76.76</v>
      </c>
      <c r="J92" s="34">
        <v>78.35</v>
      </c>
      <c r="K92" s="104">
        <v>77.98</v>
      </c>
      <c r="L92" s="28">
        <v>77.76</v>
      </c>
      <c r="M92" s="28">
        <v>79.45</v>
      </c>
      <c r="N92" s="28">
        <v>84.27</v>
      </c>
      <c r="O92" s="28">
        <v>86.06</v>
      </c>
      <c r="P92" s="28">
        <v>86.85</v>
      </c>
      <c r="Q92" s="28">
        <v>88.09</v>
      </c>
      <c r="R92" s="28">
        <v>95.63</v>
      </c>
      <c r="S92" s="41">
        <v>95.42</v>
      </c>
      <c r="T92" s="28">
        <v>99.06</v>
      </c>
      <c r="U92" s="28">
        <v>105.71</v>
      </c>
      <c r="V92" s="28">
        <v>106.44</v>
      </c>
      <c r="W92" s="28">
        <v>104.74</v>
      </c>
      <c r="X92" s="28">
        <v>104.18</v>
      </c>
      <c r="Y92" s="28">
        <v>100</v>
      </c>
      <c r="Z92" s="28">
        <v>98.18</v>
      </c>
      <c r="AA92" s="28">
        <v>101.57</v>
      </c>
      <c r="AB92" s="28">
        <v>103.48</v>
      </c>
      <c r="AC92" s="28">
        <v>103.5</v>
      </c>
    </row>
    <row r="93" spans="1:29" s="3" customFormat="1" ht="22.5" customHeight="1">
      <c r="A93" s="119"/>
      <c r="B93" s="116"/>
      <c r="C93" s="110" t="s">
        <v>24</v>
      </c>
      <c r="D93" s="110"/>
      <c r="E93" s="52" t="s">
        <v>136</v>
      </c>
      <c r="F93" s="60">
        <v>57.51</v>
      </c>
      <c r="G93" s="28">
        <v>60.06</v>
      </c>
      <c r="H93" s="28">
        <v>64.57</v>
      </c>
      <c r="I93" s="28">
        <v>65.1</v>
      </c>
      <c r="J93" s="28">
        <v>66.57</v>
      </c>
      <c r="K93" s="41">
        <v>69.27</v>
      </c>
      <c r="L93" s="32">
        <v>71.19</v>
      </c>
      <c r="M93" s="32">
        <v>73.69</v>
      </c>
      <c r="N93" s="32">
        <v>76.34</v>
      </c>
      <c r="O93" s="32">
        <v>78.44</v>
      </c>
      <c r="P93" s="32">
        <v>80.2</v>
      </c>
      <c r="Q93" s="32">
        <v>82.23</v>
      </c>
      <c r="R93" s="32">
        <v>86.07</v>
      </c>
      <c r="S93" s="46">
        <v>88.45</v>
      </c>
      <c r="T93" s="32">
        <v>91.05</v>
      </c>
      <c r="U93" s="32">
        <v>94.71</v>
      </c>
      <c r="V93" s="32">
        <v>96.78</v>
      </c>
      <c r="W93" s="32">
        <v>98.04</v>
      </c>
      <c r="X93" s="32">
        <v>99.29</v>
      </c>
      <c r="Y93" s="32">
        <v>100</v>
      </c>
      <c r="Z93" s="32">
        <v>100.97</v>
      </c>
      <c r="AA93" s="32">
        <v>102.9</v>
      </c>
      <c r="AB93" s="32">
        <v>104.45</v>
      </c>
      <c r="AC93" s="32">
        <v>104.85</v>
      </c>
    </row>
    <row r="94" spans="1:29" s="3" customFormat="1" ht="22.5" customHeight="1">
      <c r="A94" s="37">
        <v>10</v>
      </c>
      <c r="B94" s="73" t="s">
        <v>25</v>
      </c>
      <c r="C94" s="120" t="s">
        <v>26</v>
      </c>
      <c r="D94" s="120"/>
      <c r="E94" s="74" t="s">
        <v>94</v>
      </c>
      <c r="F94" s="100">
        <v>805.13</v>
      </c>
      <c r="G94" s="100">
        <v>953.58</v>
      </c>
      <c r="H94" s="100">
        <v>1394.97</v>
      </c>
      <c r="I94" s="100">
        <v>1188.65</v>
      </c>
      <c r="J94" s="100">
        <v>1131.12</v>
      </c>
      <c r="K94" s="100">
        <v>1290.99</v>
      </c>
      <c r="L94" s="100">
        <v>1250.65</v>
      </c>
      <c r="M94" s="100">
        <v>1191.85</v>
      </c>
      <c r="N94" s="100">
        <v>1143.74</v>
      </c>
      <c r="O94" s="100">
        <v>1024.13</v>
      </c>
      <c r="P94" s="100">
        <v>955.08</v>
      </c>
      <c r="Q94" s="100">
        <v>929.16</v>
      </c>
      <c r="R94" s="100">
        <v>1103.36</v>
      </c>
      <c r="S94" s="100">
        <v>1276.35</v>
      </c>
      <c r="T94" s="100">
        <v>1156</v>
      </c>
      <c r="U94" s="100">
        <v>1107.99</v>
      </c>
      <c r="V94" s="101">
        <v>1126.76</v>
      </c>
      <c r="W94" s="101">
        <v>1095.04</v>
      </c>
      <c r="X94" s="101">
        <v>1053.12</v>
      </c>
      <c r="Y94" s="101">
        <v>1131.52</v>
      </c>
      <c r="Z94" s="101">
        <v>1160.41</v>
      </c>
      <c r="AA94" s="101">
        <v>1130.48</v>
      </c>
      <c r="AB94" s="101">
        <v>1100.58</v>
      </c>
      <c r="AC94" s="101">
        <v>1166.11</v>
      </c>
    </row>
    <row r="95" spans="1:21" s="3" customFormat="1" ht="15" customHeight="1">
      <c r="A95" s="84"/>
      <c r="B95" s="75"/>
      <c r="C95" s="76"/>
      <c r="D95" s="76"/>
      <c r="E95" s="77"/>
      <c r="F95" s="82"/>
      <c r="G95" s="81"/>
      <c r="H95" s="81"/>
      <c r="I95" s="81"/>
      <c r="J95" s="81"/>
      <c r="K95" s="81"/>
      <c r="L95" s="81"/>
      <c r="M95" s="81"/>
      <c r="N95" s="81"/>
      <c r="O95" s="81"/>
      <c r="P95" s="82"/>
      <c r="Q95" s="82"/>
      <c r="R95" s="81"/>
      <c r="S95" s="81"/>
      <c r="T95" s="81"/>
      <c r="U95" s="78"/>
    </row>
    <row r="96" spans="1:21" s="3" customFormat="1" ht="15" customHeight="1">
      <c r="A96" s="18" t="s">
        <v>27</v>
      </c>
      <c r="B96" s="39" t="s">
        <v>72</v>
      </c>
      <c r="C96" s="20"/>
      <c r="D96" s="17"/>
      <c r="E96" s="17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35"/>
      <c r="S96" s="35"/>
      <c r="T96" s="4"/>
      <c r="U96" s="4"/>
    </row>
    <row r="97" spans="1:21" s="3" customFormat="1" ht="15" customHeight="1">
      <c r="A97" s="18"/>
      <c r="B97" s="39" t="s">
        <v>73</v>
      </c>
      <c r="C97" s="20"/>
      <c r="D97" s="17"/>
      <c r="E97" s="17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35"/>
      <c r="S97" s="35"/>
      <c r="T97" s="4"/>
      <c r="U97" s="4"/>
    </row>
    <row r="98" spans="1:21" s="3" customFormat="1" ht="15" customHeight="1">
      <c r="A98" s="18"/>
      <c r="B98" s="39" t="s">
        <v>74</v>
      </c>
      <c r="C98" s="20"/>
      <c r="D98" s="17"/>
      <c r="E98" s="17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35"/>
      <c r="S98" s="35"/>
      <c r="T98" s="4"/>
      <c r="U98" s="4"/>
    </row>
    <row r="99" spans="1:21" s="3" customFormat="1" ht="15" customHeight="1">
      <c r="A99" s="18"/>
      <c r="B99" s="39" t="s">
        <v>75</v>
      </c>
      <c r="C99" s="20"/>
      <c r="D99" s="17"/>
      <c r="E99" s="17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35"/>
      <c r="S99" s="35"/>
      <c r="T99" s="4"/>
      <c r="U99" s="4"/>
    </row>
    <row r="100" spans="1:21" s="13" customFormat="1" ht="15" customHeight="1">
      <c r="A100" s="18"/>
      <c r="B100" s="39"/>
      <c r="C100" s="20"/>
      <c r="D100" s="17"/>
      <c r="E100" s="17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35"/>
      <c r="S100" s="35"/>
      <c r="T100" s="23"/>
      <c r="U100" s="23"/>
    </row>
    <row r="101" spans="1:21" s="3" customFormat="1" ht="15" customHeight="1">
      <c r="A101" s="18"/>
      <c r="B101" s="19"/>
      <c r="C101" s="20"/>
      <c r="D101" s="17"/>
      <c r="E101" s="17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35"/>
      <c r="S101" s="35"/>
      <c r="T101" s="4"/>
      <c r="U101" s="4"/>
    </row>
    <row r="102" spans="1:21" s="3" customFormat="1" ht="15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56"/>
      <c r="S102" s="56"/>
      <c r="T102" s="4"/>
      <c r="U102" s="4"/>
    </row>
    <row r="103" spans="1:21" s="3" customFormat="1" ht="15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56"/>
      <c r="S103" s="56"/>
      <c r="T103" s="4"/>
      <c r="U103" s="4"/>
    </row>
    <row r="104" spans="1:21" s="3" customFormat="1" ht="15" customHeight="1">
      <c r="A104" s="79"/>
      <c r="B104" s="79"/>
      <c r="C104" s="79"/>
      <c r="D104" s="79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4"/>
      <c r="U104" s="4"/>
    </row>
    <row r="105" spans="1:21" s="3" customFormat="1" ht="15" customHeight="1">
      <c r="A105" s="79"/>
      <c r="B105" s="79"/>
      <c r="C105" s="79"/>
      <c r="D105" s="79"/>
      <c r="E105" s="79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4"/>
      <c r="U105" s="4"/>
    </row>
    <row r="106" spans="1:21" s="3" customFormat="1" ht="15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56"/>
      <c r="S106" s="56"/>
      <c r="T106" s="4"/>
      <c r="U106" s="4"/>
    </row>
    <row r="107" spans="1:21" s="3" customFormat="1" ht="15" customHeight="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56"/>
      <c r="S107" s="56"/>
      <c r="T107" s="4"/>
      <c r="U107" s="4"/>
    </row>
    <row r="108" spans="1:21" s="3" customFormat="1" ht="15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56"/>
      <c r="S108" s="56"/>
      <c r="T108" s="4"/>
      <c r="U108" s="4"/>
    </row>
    <row r="109" spans="1:21" s="3" customFormat="1" ht="15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56"/>
      <c r="S109" s="56"/>
      <c r="T109" s="4"/>
      <c r="U109" s="4"/>
    </row>
    <row r="110" spans="1:21" s="3" customFormat="1" ht="15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56"/>
      <c r="S110" s="56"/>
      <c r="T110" s="4"/>
      <c r="U110" s="4"/>
    </row>
    <row r="111" spans="1:21" s="3" customFormat="1" ht="15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56"/>
      <c r="S111" s="56"/>
      <c r="T111" s="4"/>
      <c r="U111" s="4"/>
    </row>
    <row r="112" spans="1:21" s="3" customFormat="1" ht="15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56"/>
      <c r="S112" s="56"/>
      <c r="T112" s="4"/>
      <c r="U112" s="4"/>
    </row>
  </sheetData>
  <sheetProtection/>
  <mergeCells count="65">
    <mergeCell ref="A9:A10"/>
    <mergeCell ref="A13:A23"/>
    <mergeCell ref="B13:B23"/>
    <mergeCell ref="C13:C14"/>
    <mergeCell ref="C15:C16"/>
    <mergeCell ref="C17:C18"/>
    <mergeCell ref="C19:C20"/>
    <mergeCell ref="C21:C22"/>
    <mergeCell ref="C23:C24"/>
    <mergeCell ref="C43:C45"/>
    <mergeCell ref="B11:D11"/>
    <mergeCell ref="B12:D12"/>
    <mergeCell ref="B2:D2"/>
    <mergeCell ref="A3:A8"/>
    <mergeCell ref="B3:B8"/>
    <mergeCell ref="C3:D3"/>
    <mergeCell ref="C4:D4"/>
    <mergeCell ref="C5:D5"/>
    <mergeCell ref="C6:C8"/>
    <mergeCell ref="C78:D78"/>
    <mergeCell ref="B9:D10"/>
    <mergeCell ref="A25:A66"/>
    <mergeCell ref="B25:B66"/>
    <mergeCell ref="C25:C27"/>
    <mergeCell ref="C28:C30"/>
    <mergeCell ref="C31:C33"/>
    <mergeCell ref="C34:C36"/>
    <mergeCell ref="C37:C39"/>
    <mergeCell ref="C40:C42"/>
    <mergeCell ref="C46:C48"/>
    <mergeCell ref="B67:B72"/>
    <mergeCell ref="C67:C68"/>
    <mergeCell ref="C69:C70"/>
    <mergeCell ref="C71:D71"/>
    <mergeCell ref="C72:D72"/>
    <mergeCell ref="C91:D91"/>
    <mergeCell ref="C79:D79"/>
    <mergeCell ref="C49:C51"/>
    <mergeCell ref="C52:C54"/>
    <mergeCell ref="C64:C66"/>
    <mergeCell ref="C73:D73"/>
    <mergeCell ref="C74:D74"/>
    <mergeCell ref="C75:D75"/>
    <mergeCell ref="C76:D76"/>
    <mergeCell ref="C77:D77"/>
    <mergeCell ref="C85:D85"/>
    <mergeCell ref="A89:A91"/>
    <mergeCell ref="B89:B91"/>
    <mergeCell ref="C94:D94"/>
    <mergeCell ref="A92:A93"/>
    <mergeCell ref="B92:B93"/>
    <mergeCell ref="C92:D92"/>
    <mergeCell ref="C93:D93"/>
    <mergeCell ref="C89:D89"/>
    <mergeCell ref="C90:D90"/>
    <mergeCell ref="C86:D86"/>
    <mergeCell ref="C87:D87"/>
    <mergeCell ref="C88:D88"/>
    <mergeCell ref="A67:A88"/>
    <mergeCell ref="B73:B88"/>
    <mergeCell ref="C80:D80"/>
    <mergeCell ref="C81:D81"/>
    <mergeCell ref="C82:D82"/>
    <mergeCell ref="C83:D83"/>
    <mergeCell ref="C84:D84"/>
  </mergeCells>
  <printOptions/>
  <pageMargins left="0.3" right="0.2" top="0.33" bottom="0.27" header="0.24" footer="0.2"/>
  <pageSetup fitToHeight="0" fitToWidth="1" horizontalDpi="1200" verticalDpi="1200" orientation="portrait" paperSize="8" scale="63" r:id="rId1"/>
  <rowBreaks count="1" manualBreakCount="1">
    <brk id="88" max="255" man="1"/>
  </rowBreaks>
  <ignoredErrors>
    <ignoredError sqref="AA6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C64"/>
  <sheetViews>
    <sheetView tabSelected="1" zoomScalePageLayoutView="0" workbookViewId="0" topLeftCell="A1">
      <selection activeCell="A1" sqref="A1"/>
    </sheetView>
  </sheetViews>
  <sheetFormatPr defaultColWidth="13.00390625" defaultRowHeight="13.5"/>
  <cols>
    <col min="1" max="1" width="6.125" style="79" customWidth="1"/>
    <col min="2" max="2" width="27.25390625" style="79" customWidth="1"/>
    <col min="3" max="3" width="13.875" style="79" customWidth="1"/>
    <col min="4" max="4" width="9.125" style="79" customWidth="1"/>
    <col min="5" max="5" width="9.875" style="79" customWidth="1"/>
    <col min="6" max="9" width="8.625" style="79" hidden="1" customWidth="1"/>
    <col min="10" max="29" width="9.625" style="79" customWidth="1"/>
    <col min="30" max="16384" width="13.00390625" style="79" customWidth="1"/>
  </cols>
  <sheetData>
    <row r="1" spans="1:19" s="3" customFormat="1" ht="21.75" customHeight="1">
      <c r="A1" s="109" t="s">
        <v>76</v>
      </c>
      <c r="B1" s="72"/>
      <c r="C1" s="1"/>
      <c r="D1" s="2"/>
      <c r="E1" s="2"/>
      <c r="F1" s="1"/>
      <c r="G1" s="1"/>
      <c r="H1" s="1"/>
      <c r="L1" s="4"/>
      <c r="M1" s="5"/>
      <c r="N1" s="5"/>
      <c r="O1" s="5"/>
      <c r="P1" s="5"/>
      <c r="Q1" s="5"/>
      <c r="R1" s="5"/>
      <c r="S1" s="5"/>
    </row>
    <row r="2" spans="1:29" s="3" customFormat="1" ht="15" customHeight="1">
      <c r="A2" s="37" t="s">
        <v>0</v>
      </c>
      <c r="B2" s="142" t="s">
        <v>1</v>
      </c>
      <c r="C2" s="143"/>
      <c r="D2" s="144"/>
      <c r="E2" s="7" t="s">
        <v>2</v>
      </c>
      <c r="F2" s="51">
        <v>1996</v>
      </c>
      <c r="G2" s="51">
        <v>1997</v>
      </c>
      <c r="H2" s="51">
        <v>1998</v>
      </c>
      <c r="I2" s="51">
        <v>1999</v>
      </c>
      <c r="J2" s="51">
        <v>2000</v>
      </c>
      <c r="K2" s="51">
        <v>2001</v>
      </c>
      <c r="L2" s="51">
        <v>2002</v>
      </c>
      <c r="M2" s="51">
        <v>2003</v>
      </c>
      <c r="N2" s="51">
        <v>2004</v>
      </c>
      <c r="O2" s="51">
        <v>2005</v>
      </c>
      <c r="P2" s="51">
        <v>2006</v>
      </c>
      <c r="Q2" s="51">
        <v>2007</v>
      </c>
      <c r="R2" s="51">
        <v>2008</v>
      </c>
      <c r="S2" s="51">
        <v>2009</v>
      </c>
      <c r="T2" s="51">
        <v>2010</v>
      </c>
      <c r="U2" s="51">
        <v>2011</v>
      </c>
      <c r="V2" s="51">
        <v>2012</v>
      </c>
      <c r="W2" s="51">
        <v>2013</v>
      </c>
      <c r="X2" s="51">
        <v>2014</v>
      </c>
      <c r="Y2" s="51">
        <v>2015</v>
      </c>
      <c r="Z2" s="51">
        <v>2016</v>
      </c>
      <c r="AA2" s="51">
        <v>2017</v>
      </c>
      <c r="AB2" s="51">
        <v>2018</v>
      </c>
      <c r="AC2" s="51">
        <v>2019</v>
      </c>
    </row>
    <row r="3" spans="1:29" s="13" customFormat="1" ht="15" customHeight="1">
      <c r="A3" s="117">
        <v>11</v>
      </c>
      <c r="B3" s="21" t="s">
        <v>129</v>
      </c>
      <c r="C3" s="122" t="s">
        <v>28</v>
      </c>
      <c r="D3" s="122"/>
      <c r="E3" s="148" t="s">
        <v>6</v>
      </c>
      <c r="F3" s="26">
        <v>1297.151</v>
      </c>
      <c r="G3" s="26">
        <v>1361.642</v>
      </c>
      <c r="H3" s="26">
        <v>1323.131</v>
      </c>
      <c r="I3" s="26">
        <v>1436.855</v>
      </c>
      <c r="J3" s="26">
        <v>1722.675</v>
      </c>
      <c r="K3" s="48">
        <v>1504.391</v>
      </c>
      <c r="L3" s="31">
        <v>1624.705</v>
      </c>
      <c r="M3" s="31">
        <v>1938.175</v>
      </c>
      <c r="N3" s="31">
        <v>2538.448</v>
      </c>
      <c r="O3" s="31">
        <v>2844.187</v>
      </c>
      <c r="P3" s="31">
        <v>3254.649</v>
      </c>
      <c r="Q3" s="31">
        <v>3714.89</v>
      </c>
      <c r="R3" s="31">
        <v>4220.073</v>
      </c>
      <c r="S3" s="31">
        <v>3635.334</v>
      </c>
      <c r="T3" s="26">
        <v>4663.838</v>
      </c>
      <c r="U3" s="26">
        <v>5552.137</v>
      </c>
      <c r="V3" s="26">
        <v>5478.698</v>
      </c>
      <c r="W3" s="26">
        <v>5596.324</v>
      </c>
      <c r="X3" s="26">
        <v>5726.646</v>
      </c>
      <c r="Y3" s="26">
        <v>5267.565</v>
      </c>
      <c r="Z3" s="26">
        <v>4954.259</v>
      </c>
      <c r="AA3" s="26">
        <v>5736.944</v>
      </c>
      <c r="AB3" s="26">
        <v>6048.596</v>
      </c>
      <c r="AC3" s="26">
        <v>5422.326</v>
      </c>
    </row>
    <row r="4" spans="1:29" s="13" customFormat="1" ht="15" customHeight="1">
      <c r="A4" s="118"/>
      <c r="B4" s="22"/>
      <c r="C4" s="122" t="s">
        <v>29</v>
      </c>
      <c r="D4" s="122"/>
      <c r="E4" s="149"/>
      <c r="F4" s="26">
        <v>1503.391</v>
      </c>
      <c r="G4" s="26">
        <v>1446.16374</v>
      </c>
      <c r="H4" s="26">
        <v>932.81754</v>
      </c>
      <c r="I4" s="26">
        <v>1197.52282</v>
      </c>
      <c r="J4" s="26">
        <v>1604.81018</v>
      </c>
      <c r="K4" s="48">
        <v>1410.97821</v>
      </c>
      <c r="L4" s="31">
        <v>1521.26153</v>
      </c>
      <c r="M4" s="31">
        <v>1788.26657</v>
      </c>
      <c r="N4" s="31">
        <v>2244.62687</v>
      </c>
      <c r="O4" s="31">
        <v>2612.38264</v>
      </c>
      <c r="P4" s="31">
        <v>3093.82632</v>
      </c>
      <c r="Q4" s="31">
        <v>3568.45733</v>
      </c>
      <c r="R4" s="31">
        <v>4352.747</v>
      </c>
      <c r="S4" s="31">
        <v>3230.844</v>
      </c>
      <c r="T4" s="26">
        <v>4252.122</v>
      </c>
      <c r="U4" s="26">
        <v>5244.131</v>
      </c>
      <c r="V4" s="26">
        <v>5195.845</v>
      </c>
      <c r="W4" s="26">
        <v>5155.855</v>
      </c>
      <c r="X4" s="26">
        <v>5255.145</v>
      </c>
      <c r="Y4" s="26">
        <v>4364.989</v>
      </c>
      <c r="Z4" s="26">
        <v>4061.928</v>
      </c>
      <c r="AA4" s="26">
        <v>4784.782</v>
      </c>
      <c r="AB4" s="26">
        <v>5352.024</v>
      </c>
      <c r="AC4" s="26">
        <v>5033.429</v>
      </c>
    </row>
    <row r="5" spans="1:29" s="13" customFormat="1" ht="15" customHeight="1">
      <c r="A5" s="118"/>
      <c r="B5" s="22"/>
      <c r="C5" s="122" t="s">
        <v>78</v>
      </c>
      <c r="D5" s="122"/>
      <c r="E5" s="149"/>
      <c r="F5" s="26">
        <f aca="true" t="shared" si="0" ref="F5:P5">F3+F4</f>
        <v>2800.5420000000004</v>
      </c>
      <c r="G5" s="26">
        <f t="shared" si="0"/>
        <v>2807.80574</v>
      </c>
      <c r="H5" s="26">
        <f t="shared" si="0"/>
        <v>2255.9485400000003</v>
      </c>
      <c r="I5" s="26">
        <f t="shared" si="0"/>
        <v>2634.3778199999997</v>
      </c>
      <c r="J5" s="26">
        <f t="shared" si="0"/>
        <v>3327.4851799999997</v>
      </c>
      <c r="K5" s="48">
        <f t="shared" si="0"/>
        <v>2915.36921</v>
      </c>
      <c r="L5" s="26">
        <f t="shared" si="0"/>
        <v>3145.9665299999997</v>
      </c>
      <c r="M5" s="26">
        <f t="shared" si="0"/>
        <v>3726.44157</v>
      </c>
      <c r="N5" s="26">
        <f t="shared" si="0"/>
        <v>4783.07487</v>
      </c>
      <c r="O5" s="26">
        <f t="shared" si="0"/>
        <v>5456.56964</v>
      </c>
      <c r="P5" s="26">
        <f t="shared" si="0"/>
        <v>6348.47532</v>
      </c>
      <c r="Q5" s="26">
        <f aca="true" t="shared" si="1" ref="Q5:W5">Q3+Q4</f>
        <v>7283.3473300000005</v>
      </c>
      <c r="R5" s="26">
        <f t="shared" si="1"/>
        <v>8572.82</v>
      </c>
      <c r="S5" s="26">
        <f t="shared" si="1"/>
        <v>6866.178</v>
      </c>
      <c r="T5" s="26">
        <f t="shared" si="1"/>
        <v>8915.96</v>
      </c>
      <c r="U5" s="26">
        <f t="shared" si="1"/>
        <v>10796.268</v>
      </c>
      <c r="V5" s="26">
        <f t="shared" si="1"/>
        <v>10674.543000000001</v>
      </c>
      <c r="W5" s="26">
        <f t="shared" si="1"/>
        <v>10752.179</v>
      </c>
      <c r="X5" s="26">
        <f aca="true" t="shared" si="2" ref="X5:AC5">X3+X4</f>
        <v>10981.791000000001</v>
      </c>
      <c r="Y5" s="26">
        <f t="shared" si="2"/>
        <v>9632.554</v>
      </c>
      <c r="Z5" s="26">
        <f t="shared" si="2"/>
        <v>9016.187</v>
      </c>
      <c r="AA5" s="26">
        <f t="shared" si="2"/>
        <v>10521.726</v>
      </c>
      <c r="AB5" s="26">
        <f t="shared" si="2"/>
        <v>11400.619999999999</v>
      </c>
      <c r="AC5" s="26">
        <f t="shared" si="2"/>
        <v>10455.755000000001</v>
      </c>
    </row>
    <row r="6" spans="1:29" s="13" customFormat="1" ht="15" customHeight="1">
      <c r="A6" s="118"/>
      <c r="B6" s="22"/>
      <c r="C6" s="122" t="s">
        <v>77</v>
      </c>
      <c r="D6" s="122"/>
      <c r="E6" s="150"/>
      <c r="F6" s="26">
        <f aca="true" t="shared" si="3" ref="F6:W6">F3-F4</f>
        <v>-206.24</v>
      </c>
      <c r="G6" s="26">
        <f t="shared" si="3"/>
        <v>-84.52173999999991</v>
      </c>
      <c r="H6" s="26">
        <f t="shared" si="3"/>
        <v>390.3134600000001</v>
      </c>
      <c r="I6" s="26">
        <f t="shared" si="3"/>
        <v>239.3321800000001</v>
      </c>
      <c r="J6" s="26">
        <f t="shared" si="3"/>
        <v>117.86482000000001</v>
      </c>
      <c r="K6" s="48">
        <f t="shared" si="3"/>
        <v>93.41279000000009</v>
      </c>
      <c r="L6" s="26">
        <f t="shared" si="3"/>
        <v>103.44346999999993</v>
      </c>
      <c r="M6" s="26">
        <f t="shared" si="3"/>
        <v>149.90842999999995</v>
      </c>
      <c r="N6" s="26">
        <f t="shared" si="3"/>
        <v>293.8211299999998</v>
      </c>
      <c r="O6" s="26">
        <f t="shared" si="3"/>
        <v>231.8043600000001</v>
      </c>
      <c r="P6" s="26">
        <f t="shared" si="3"/>
        <v>160.82267999999976</v>
      </c>
      <c r="Q6" s="26">
        <f t="shared" si="3"/>
        <v>146.4326699999997</v>
      </c>
      <c r="R6" s="26">
        <f t="shared" si="3"/>
        <v>-132.67399999999998</v>
      </c>
      <c r="S6" s="26">
        <f t="shared" si="3"/>
        <v>404.4899999999998</v>
      </c>
      <c r="T6" s="26">
        <f t="shared" si="3"/>
        <v>411.71599999999944</v>
      </c>
      <c r="U6" s="26">
        <f t="shared" si="3"/>
        <v>308.0059999999994</v>
      </c>
      <c r="V6" s="26">
        <f t="shared" si="3"/>
        <v>282.85300000000007</v>
      </c>
      <c r="W6" s="26">
        <f t="shared" si="3"/>
        <v>440.46900000000005</v>
      </c>
      <c r="X6" s="26">
        <f aca="true" t="shared" si="4" ref="X6:AC6">X3-X4</f>
        <v>471.5009999999993</v>
      </c>
      <c r="Y6" s="26">
        <f t="shared" si="4"/>
        <v>902.576</v>
      </c>
      <c r="Z6" s="26">
        <f t="shared" si="4"/>
        <v>892.3310000000001</v>
      </c>
      <c r="AA6" s="26">
        <f t="shared" si="4"/>
        <v>952.1620000000003</v>
      </c>
      <c r="AB6" s="26">
        <f t="shared" si="4"/>
        <v>696.5719999999992</v>
      </c>
      <c r="AC6" s="26">
        <f t="shared" si="4"/>
        <v>388.89699999999993</v>
      </c>
    </row>
    <row r="7" spans="1:29" s="3" customFormat="1" ht="15" customHeight="1">
      <c r="A7" s="118"/>
      <c r="B7" s="14"/>
      <c r="C7" s="110" t="s">
        <v>93</v>
      </c>
      <c r="D7" s="110"/>
      <c r="E7" s="7" t="s">
        <v>71</v>
      </c>
      <c r="F7" s="28" t="e">
        <f>F5/'韓国１(日)'!F10*100</f>
        <v>#DIV/0!</v>
      </c>
      <c r="G7" s="28" t="e">
        <f>G5/'韓国１(日)'!G10*100</f>
        <v>#DIV/0!</v>
      </c>
      <c r="H7" s="28" t="e">
        <f>H5/'韓国１(日)'!H10*100</f>
        <v>#DIV/0!</v>
      </c>
      <c r="I7" s="28" t="e">
        <f>I5/'韓国１(日)'!I10*100</f>
        <v>#DIV/0!</v>
      </c>
      <c r="J7" s="28">
        <f>J5/'韓国１(日)'!J10*100</f>
        <v>57.732756957457134</v>
      </c>
      <c r="K7" s="28">
        <f>K5/'韓国１(日)'!K10*100</f>
        <v>53.22639274825187</v>
      </c>
      <c r="L7" s="28">
        <f>L5/'韓国１(日)'!L10*100</f>
        <v>50.16130443101551</v>
      </c>
      <c r="M7" s="28">
        <f>M5/'韓国１(日)'!M10*100</f>
        <v>53.041656394562665</v>
      </c>
      <c r="N7" s="28">
        <f>N5/'韓国１(日)'!N10*100</f>
        <v>60.26832239204668</v>
      </c>
      <c r="O7" s="28">
        <f>O5/'韓国１(日)'!O10*100</f>
        <v>58.37651532009585</v>
      </c>
      <c r="P7" s="28">
        <f>P5/'韓国１(日)'!P10*100</f>
        <v>60.32264039071853</v>
      </c>
      <c r="Q7" s="28">
        <f>Q5/'韓国１(日)'!Q10*100</f>
        <v>62.108036480229224</v>
      </c>
      <c r="R7" s="28">
        <f>R5/'韓国１(日)'!R10*100</f>
        <v>81.89392636747482</v>
      </c>
      <c r="S7" s="28">
        <f>S5/'韓国１(日)'!S10*100</f>
        <v>72.7095189181748</v>
      </c>
      <c r="T7" s="28">
        <f>T5/'韓国１(日)'!T10*100</f>
        <v>77.9455707379335</v>
      </c>
      <c r="U7" s="28">
        <f>U5/'韓国１(日)'!U10*100</f>
        <v>86.13379287235826</v>
      </c>
      <c r="V7" s="28">
        <f>V5/'韓国１(日)'!V10*100</f>
        <v>83.5279899214373</v>
      </c>
      <c r="W7" s="28">
        <f>W5/'韓国１(日)'!W10*100</f>
        <v>78.45099083586271</v>
      </c>
      <c r="X7" s="28">
        <f>X5/'韓国１(日)'!X10*100</f>
        <v>74.00378045082383</v>
      </c>
      <c r="Y7" s="28">
        <f>Y5/'韓国１(日)'!Y10*100</f>
        <v>65.7359657144417</v>
      </c>
      <c r="Z7" s="28">
        <f>Z5/'韓国１(日)'!Z10*100</f>
        <v>60.106711199109355</v>
      </c>
      <c r="AA7" s="28">
        <f>AA5/'韓国１(日)'!AA10*100</f>
        <v>64.81649222884107</v>
      </c>
      <c r="AB7" s="28">
        <f>AB5/'韓国１(日)'!AB10*100</f>
        <v>66.08442115513922</v>
      </c>
      <c r="AC7" s="28">
        <f>AC5/'韓国１(日)'!AC10*100</f>
        <v>63.50947258447578</v>
      </c>
    </row>
    <row r="8" spans="1:29" s="13" customFormat="1" ht="15" customHeight="1">
      <c r="A8" s="118"/>
      <c r="B8" s="21" t="s">
        <v>130</v>
      </c>
      <c r="C8" s="8" t="s">
        <v>30</v>
      </c>
      <c r="D8" s="12" t="s">
        <v>31</v>
      </c>
      <c r="E8" s="151" t="s">
        <v>79</v>
      </c>
      <c r="F8" s="31">
        <v>21670.465</v>
      </c>
      <c r="G8" s="31">
        <v>21625.432</v>
      </c>
      <c r="H8" s="31">
        <v>22805.106</v>
      </c>
      <c r="I8" s="31">
        <v>29474.653</v>
      </c>
      <c r="J8" s="31">
        <v>37610.63</v>
      </c>
      <c r="K8" s="40">
        <v>31210.795</v>
      </c>
      <c r="L8" s="31">
        <v>32780.188</v>
      </c>
      <c r="M8" s="31">
        <v>34219.402</v>
      </c>
      <c r="N8" s="31">
        <v>42849.193</v>
      </c>
      <c r="O8" s="31">
        <v>41342.584</v>
      </c>
      <c r="P8" s="31">
        <v>43183.502</v>
      </c>
      <c r="Q8" s="31">
        <v>45766</v>
      </c>
      <c r="R8" s="31">
        <v>46377</v>
      </c>
      <c r="S8" s="31">
        <v>37650</v>
      </c>
      <c r="T8" s="31">
        <v>49816.1</v>
      </c>
      <c r="U8" s="31">
        <v>56207.703</v>
      </c>
      <c r="V8" s="26">
        <v>58524.559</v>
      </c>
      <c r="W8" s="26">
        <v>62052.488</v>
      </c>
      <c r="X8" s="26">
        <v>70284.872</v>
      </c>
      <c r="Y8" s="26">
        <v>69832.103</v>
      </c>
      <c r="Z8" s="26">
        <v>66462.312</v>
      </c>
      <c r="AA8" s="26">
        <v>68609.728</v>
      </c>
      <c r="AB8" s="26">
        <v>72719.932</v>
      </c>
      <c r="AC8" s="26">
        <v>73343.898</v>
      </c>
    </row>
    <row r="9" spans="1:29" s="13" customFormat="1" ht="15" customHeight="1">
      <c r="A9" s="118"/>
      <c r="B9" s="22"/>
      <c r="C9" s="8"/>
      <c r="D9" s="12" t="s">
        <v>32</v>
      </c>
      <c r="E9" s="152"/>
      <c r="F9" s="31">
        <v>33305.379</v>
      </c>
      <c r="G9" s="31">
        <v>30122.178</v>
      </c>
      <c r="H9" s="31">
        <v>20403.276</v>
      </c>
      <c r="I9" s="31">
        <v>24922.344</v>
      </c>
      <c r="J9" s="31">
        <v>29241.628</v>
      </c>
      <c r="K9" s="40">
        <v>22376.226</v>
      </c>
      <c r="L9" s="31">
        <v>23008.635</v>
      </c>
      <c r="M9" s="31">
        <v>24814.134</v>
      </c>
      <c r="N9" s="31">
        <v>28782.652</v>
      </c>
      <c r="O9" s="31">
        <v>30585.938</v>
      </c>
      <c r="P9" s="31">
        <v>33654.171</v>
      </c>
      <c r="Q9" s="31">
        <v>37219</v>
      </c>
      <c r="R9" s="31">
        <v>38365</v>
      </c>
      <c r="S9" s="31">
        <v>29039.451</v>
      </c>
      <c r="T9" s="31">
        <v>40402.7</v>
      </c>
      <c r="U9" s="31">
        <v>44569.029</v>
      </c>
      <c r="V9" s="26">
        <v>43340.962</v>
      </c>
      <c r="W9" s="26">
        <v>41511.916</v>
      </c>
      <c r="X9" s="26">
        <v>45283.254</v>
      </c>
      <c r="Y9" s="26">
        <v>44024.43</v>
      </c>
      <c r="Z9" s="26">
        <v>43215.929</v>
      </c>
      <c r="AA9" s="26">
        <v>50749.363</v>
      </c>
      <c r="AB9" s="26">
        <v>58868.313</v>
      </c>
      <c r="AC9" s="26">
        <v>61878.564</v>
      </c>
    </row>
    <row r="10" spans="1:29" s="13" customFormat="1" ht="15" customHeight="1">
      <c r="A10" s="118"/>
      <c r="B10" s="22"/>
      <c r="C10" s="8"/>
      <c r="D10" s="12" t="s">
        <v>33</v>
      </c>
      <c r="E10" s="152"/>
      <c r="F10" s="31">
        <f aca="true" t="shared" si="5" ref="F10:P10">F8-F9</f>
        <v>-11634.914</v>
      </c>
      <c r="G10" s="31">
        <f t="shared" si="5"/>
        <v>-8496.746</v>
      </c>
      <c r="H10" s="31">
        <f t="shared" si="5"/>
        <v>2401.829999999998</v>
      </c>
      <c r="I10" s="31">
        <f t="shared" si="5"/>
        <v>4552.3089999999975</v>
      </c>
      <c r="J10" s="31">
        <f t="shared" si="5"/>
        <v>8369.001999999997</v>
      </c>
      <c r="K10" s="40">
        <f t="shared" si="5"/>
        <v>8834.569</v>
      </c>
      <c r="L10" s="31">
        <f t="shared" si="5"/>
        <v>9771.553000000004</v>
      </c>
      <c r="M10" s="31">
        <f t="shared" si="5"/>
        <v>9405.268000000004</v>
      </c>
      <c r="N10" s="31">
        <f t="shared" si="5"/>
        <v>14066.541000000001</v>
      </c>
      <c r="O10" s="31">
        <f t="shared" si="5"/>
        <v>10756.646000000004</v>
      </c>
      <c r="P10" s="31">
        <f t="shared" si="5"/>
        <v>9529.330999999998</v>
      </c>
      <c r="Q10" s="31">
        <f aca="true" t="shared" si="6" ref="Q10:W10">Q8-Q9</f>
        <v>8547</v>
      </c>
      <c r="R10" s="31">
        <f t="shared" si="6"/>
        <v>8012</v>
      </c>
      <c r="S10" s="31">
        <f t="shared" si="6"/>
        <v>8610.548999999999</v>
      </c>
      <c r="T10" s="31">
        <f t="shared" si="6"/>
        <v>9413.400000000001</v>
      </c>
      <c r="U10" s="31">
        <f t="shared" si="6"/>
        <v>11638.673999999999</v>
      </c>
      <c r="V10" s="31">
        <f t="shared" si="6"/>
        <v>15183.597000000002</v>
      </c>
      <c r="W10" s="31">
        <f t="shared" si="6"/>
        <v>20540.572</v>
      </c>
      <c r="X10" s="31">
        <f aca="true" t="shared" si="7" ref="X10:AC10">X8-X9</f>
        <v>25001.618000000002</v>
      </c>
      <c r="Y10" s="31">
        <f t="shared" si="7"/>
        <v>25807.673000000003</v>
      </c>
      <c r="Z10" s="31">
        <f t="shared" si="7"/>
        <v>23246.38300000001</v>
      </c>
      <c r="AA10" s="31">
        <f t="shared" si="7"/>
        <v>17860.365000000005</v>
      </c>
      <c r="AB10" s="31">
        <f t="shared" si="7"/>
        <v>13851.618999999999</v>
      </c>
      <c r="AC10" s="31">
        <f t="shared" si="7"/>
        <v>11465.334000000003</v>
      </c>
    </row>
    <row r="11" spans="1:29" s="13" customFormat="1" ht="15" customHeight="1">
      <c r="A11" s="118"/>
      <c r="B11" s="22"/>
      <c r="C11" s="8" t="s">
        <v>34</v>
      </c>
      <c r="D11" s="12" t="s">
        <v>31</v>
      </c>
      <c r="E11" s="152"/>
      <c r="F11" s="31">
        <v>11377.068</v>
      </c>
      <c r="G11" s="31">
        <v>13572.463</v>
      </c>
      <c r="H11" s="31">
        <v>11943.99</v>
      </c>
      <c r="I11" s="31">
        <v>13684.599</v>
      </c>
      <c r="J11" s="31">
        <v>18454.54</v>
      </c>
      <c r="K11" s="40">
        <v>18190.19</v>
      </c>
      <c r="L11" s="31">
        <v>23753.586</v>
      </c>
      <c r="M11" s="31">
        <v>35109.715</v>
      </c>
      <c r="N11" s="31">
        <v>49763.175</v>
      </c>
      <c r="O11" s="31">
        <v>61914.983</v>
      </c>
      <c r="P11" s="31">
        <v>69459.178</v>
      </c>
      <c r="Q11" s="31">
        <v>81985.183</v>
      </c>
      <c r="R11" s="31">
        <v>91388.9</v>
      </c>
      <c r="S11" s="31">
        <v>86703.245</v>
      </c>
      <c r="T11" s="31">
        <v>116837.833</v>
      </c>
      <c r="U11" s="31">
        <v>134185.009</v>
      </c>
      <c r="V11" s="26">
        <v>134322.564</v>
      </c>
      <c r="W11" s="26">
        <v>145869.498</v>
      </c>
      <c r="X11" s="26">
        <v>145287.701</v>
      </c>
      <c r="Y11" s="26">
        <v>137123.934</v>
      </c>
      <c r="Z11" s="26">
        <v>124432.941</v>
      </c>
      <c r="AA11" s="26">
        <v>142120</v>
      </c>
      <c r="AB11" s="26">
        <v>162125.055</v>
      </c>
      <c r="AC11" s="26">
        <v>136202.533</v>
      </c>
    </row>
    <row r="12" spans="1:29" s="13" customFormat="1" ht="15" customHeight="1">
      <c r="A12" s="118"/>
      <c r="B12" s="22"/>
      <c r="C12" s="8"/>
      <c r="D12" s="12" t="s">
        <v>32</v>
      </c>
      <c r="E12" s="152"/>
      <c r="F12" s="31">
        <v>8538.568</v>
      </c>
      <c r="G12" s="31">
        <v>10116.861</v>
      </c>
      <c r="H12" s="31">
        <v>6483.958</v>
      </c>
      <c r="I12" s="31">
        <v>8866.667</v>
      </c>
      <c r="J12" s="31">
        <v>12798.728</v>
      </c>
      <c r="K12" s="40">
        <v>13302.675</v>
      </c>
      <c r="L12" s="31">
        <v>17399.779</v>
      </c>
      <c r="M12" s="31">
        <v>21909.127</v>
      </c>
      <c r="N12" s="31">
        <v>29584.874</v>
      </c>
      <c r="O12" s="31">
        <v>38648.243</v>
      </c>
      <c r="P12" s="31">
        <v>48556.675</v>
      </c>
      <c r="Q12" s="31">
        <v>63027.802</v>
      </c>
      <c r="R12" s="31">
        <v>76930.272</v>
      </c>
      <c r="S12" s="31">
        <v>54246.056</v>
      </c>
      <c r="T12" s="31">
        <v>71573.603</v>
      </c>
      <c r="U12" s="31">
        <v>86432.238</v>
      </c>
      <c r="V12" s="26">
        <v>80784.595</v>
      </c>
      <c r="W12" s="26">
        <v>83052.877</v>
      </c>
      <c r="X12" s="26">
        <v>90082.226</v>
      </c>
      <c r="Y12" s="26">
        <v>90250.275</v>
      </c>
      <c r="Z12" s="26">
        <v>86980.135</v>
      </c>
      <c r="AA12" s="26">
        <v>97860.114</v>
      </c>
      <c r="AB12" s="26">
        <v>106488.592</v>
      </c>
      <c r="AC12" s="26">
        <v>107228.736</v>
      </c>
    </row>
    <row r="13" spans="1:29" s="13" customFormat="1" ht="15" customHeight="1">
      <c r="A13" s="118"/>
      <c r="C13" s="8"/>
      <c r="D13" s="12" t="s">
        <v>33</v>
      </c>
      <c r="E13" s="152"/>
      <c r="F13" s="31">
        <f aca="true" t="shared" si="8" ref="F13:P13">F11-F12</f>
        <v>2838.5</v>
      </c>
      <c r="G13" s="31">
        <f t="shared" si="8"/>
        <v>3455.601999999999</v>
      </c>
      <c r="H13" s="31">
        <f t="shared" si="8"/>
        <v>5460.032</v>
      </c>
      <c r="I13" s="31">
        <f t="shared" si="8"/>
        <v>4817.932000000001</v>
      </c>
      <c r="J13" s="31">
        <f t="shared" si="8"/>
        <v>5655.812000000002</v>
      </c>
      <c r="K13" s="40">
        <f t="shared" si="8"/>
        <v>4887.514999999999</v>
      </c>
      <c r="L13" s="31">
        <f t="shared" si="8"/>
        <v>6353.807000000001</v>
      </c>
      <c r="M13" s="31">
        <f t="shared" si="8"/>
        <v>13200.587999999996</v>
      </c>
      <c r="N13" s="31">
        <f t="shared" si="8"/>
        <v>20178.301000000003</v>
      </c>
      <c r="O13" s="31">
        <f t="shared" si="8"/>
        <v>23266.739999999998</v>
      </c>
      <c r="P13" s="31">
        <f t="shared" si="8"/>
        <v>20902.502999999997</v>
      </c>
      <c r="Q13" s="31">
        <f aca="true" t="shared" si="9" ref="Q13:W13">Q11-Q12</f>
        <v>18957.381</v>
      </c>
      <c r="R13" s="31">
        <f t="shared" si="9"/>
        <v>14458.627999999997</v>
      </c>
      <c r="S13" s="31">
        <f t="shared" si="9"/>
        <v>32457.189</v>
      </c>
      <c r="T13" s="31">
        <f t="shared" si="9"/>
        <v>45264.229999999996</v>
      </c>
      <c r="U13" s="31">
        <f t="shared" si="9"/>
        <v>47752.77099999999</v>
      </c>
      <c r="V13" s="31">
        <f t="shared" si="9"/>
        <v>53537.96900000001</v>
      </c>
      <c r="W13" s="31">
        <f t="shared" si="9"/>
        <v>62816.621</v>
      </c>
      <c r="X13" s="31">
        <f aca="true" t="shared" si="10" ref="X13:AC13">X11-X12</f>
        <v>55205.475000000006</v>
      </c>
      <c r="Y13" s="31">
        <f t="shared" si="10"/>
        <v>46873.659000000014</v>
      </c>
      <c r="Z13" s="31">
        <f t="shared" si="10"/>
        <v>37452.80600000001</v>
      </c>
      <c r="AA13" s="31">
        <f t="shared" si="10"/>
        <v>44259.886</v>
      </c>
      <c r="AB13" s="31">
        <f t="shared" si="10"/>
        <v>55636.46299999999</v>
      </c>
      <c r="AC13" s="31">
        <f t="shared" si="10"/>
        <v>28973.79699999999</v>
      </c>
    </row>
    <row r="14" spans="1:29" s="13" customFormat="1" ht="15" customHeight="1">
      <c r="A14" s="118"/>
      <c r="B14" s="22"/>
      <c r="C14" s="8" t="s">
        <v>35</v>
      </c>
      <c r="D14" s="12" t="s">
        <v>31</v>
      </c>
      <c r="E14" s="152"/>
      <c r="F14" s="31">
        <v>1967.534</v>
      </c>
      <c r="G14" s="31">
        <v>1767.932</v>
      </c>
      <c r="H14" s="31">
        <v>1113.846</v>
      </c>
      <c r="I14" s="31">
        <v>637.052</v>
      </c>
      <c r="J14" s="31">
        <v>788.127</v>
      </c>
      <c r="K14" s="40">
        <v>938.161</v>
      </c>
      <c r="L14" s="31">
        <v>1065.875</v>
      </c>
      <c r="M14" s="31">
        <v>1659.119</v>
      </c>
      <c r="N14" s="31">
        <v>2339.329</v>
      </c>
      <c r="O14" s="31">
        <v>3864.17</v>
      </c>
      <c r="P14" s="31">
        <v>5179.248</v>
      </c>
      <c r="Q14" s="31">
        <v>8087.746</v>
      </c>
      <c r="R14" s="31">
        <v>9747.957</v>
      </c>
      <c r="S14" s="31">
        <v>4194.066</v>
      </c>
      <c r="T14" s="31">
        <v>7759.836</v>
      </c>
      <c r="U14" s="31">
        <v>10304.88</v>
      </c>
      <c r="V14" s="26">
        <v>11097.138</v>
      </c>
      <c r="W14" s="26">
        <v>11149.103</v>
      </c>
      <c r="X14" s="26">
        <v>10129.249</v>
      </c>
      <c r="Y14" s="26">
        <v>4685.732</v>
      </c>
      <c r="Z14" s="26">
        <v>4768.751</v>
      </c>
      <c r="AA14" s="26">
        <v>6906.618</v>
      </c>
      <c r="AB14" s="26">
        <v>7320.899</v>
      </c>
      <c r="AC14" s="26">
        <v>7774.133</v>
      </c>
    </row>
    <row r="15" spans="1:29" s="13" customFormat="1" ht="15" customHeight="1">
      <c r="A15" s="118"/>
      <c r="B15" s="22"/>
      <c r="C15" s="8"/>
      <c r="D15" s="12" t="s">
        <v>32</v>
      </c>
      <c r="E15" s="152"/>
      <c r="F15" s="31">
        <v>1810.266</v>
      </c>
      <c r="G15" s="31">
        <v>1534.783</v>
      </c>
      <c r="H15" s="31">
        <v>998.579</v>
      </c>
      <c r="I15" s="31">
        <v>1590.469</v>
      </c>
      <c r="J15" s="31">
        <v>2058.265</v>
      </c>
      <c r="K15" s="40">
        <v>1929.476</v>
      </c>
      <c r="L15" s="31">
        <v>2217.604</v>
      </c>
      <c r="M15" s="31">
        <v>2521.78</v>
      </c>
      <c r="N15" s="31">
        <v>3671.455</v>
      </c>
      <c r="O15" s="31">
        <v>3936.623</v>
      </c>
      <c r="P15" s="31">
        <v>4572.967</v>
      </c>
      <c r="Q15" s="31">
        <v>6977.477</v>
      </c>
      <c r="R15" s="31">
        <v>8340.06</v>
      </c>
      <c r="S15" s="31">
        <v>5788.759</v>
      </c>
      <c r="T15" s="31">
        <v>9899.456</v>
      </c>
      <c r="U15" s="31">
        <v>10852.171</v>
      </c>
      <c r="V15" s="26">
        <v>11354.318</v>
      </c>
      <c r="W15" s="26">
        <v>11495.5</v>
      </c>
      <c r="X15" s="26">
        <v>15669.238</v>
      </c>
      <c r="Y15" s="26">
        <v>11308.287</v>
      </c>
      <c r="Z15" s="26">
        <v>8640.613</v>
      </c>
      <c r="AA15" s="26">
        <v>12039.53</v>
      </c>
      <c r="AB15" s="26">
        <v>17504.05</v>
      </c>
      <c r="AC15" s="26">
        <v>14566.507</v>
      </c>
    </row>
    <row r="16" spans="1:29" s="13" customFormat="1" ht="15" customHeight="1">
      <c r="A16" s="118"/>
      <c r="B16" s="22"/>
      <c r="C16" s="8"/>
      <c r="D16" s="12" t="s">
        <v>33</v>
      </c>
      <c r="E16" s="152"/>
      <c r="F16" s="31">
        <f aca="true" t="shared" si="11" ref="F16:P16">F14-F15</f>
        <v>157.26800000000003</v>
      </c>
      <c r="G16" s="31">
        <f t="shared" si="11"/>
        <v>233.14900000000011</v>
      </c>
      <c r="H16" s="31">
        <f t="shared" si="11"/>
        <v>115.26700000000005</v>
      </c>
      <c r="I16" s="31">
        <f t="shared" si="11"/>
        <v>-953.417</v>
      </c>
      <c r="J16" s="31">
        <f t="shared" si="11"/>
        <v>-1270.138</v>
      </c>
      <c r="K16" s="40">
        <f t="shared" si="11"/>
        <v>-991.3150000000002</v>
      </c>
      <c r="L16" s="31">
        <f t="shared" si="11"/>
        <v>-1151.7289999999998</v>
      </c>
      <c r="M16" s="31">
        <f t="shared" si="11"/>
        <v>-862.6610000000003</v>
      </c>
      <c r="N16" s="31">
        <f t="shared" si="11"/>
        <v>-1332.1259999999997</v>
      </c>
      <c r="O16" s="31">
        <f t="shared" si="11"/>
        <v>-72.45299999999997</v>
      </c>
      <c r="P16" s="31">
        <f t="shared" si="11"/>
        <v>606.281</v>
      </c>
      <c r="Q16" s="31">
        <f aca="true" t="shared" si="12" ref="Q16:W16">Q14-Q15</f>
        <v>1110.2690000000002</v>
      </c>
      <c r="R16" s="31">
        <f t="shared" si="12"/>
        <v>1407.8970000000008</v>
      </c>
      <c r="S16" s="31">
        <f t="shared" si="12"/>
        <v>-1594.6930000000002</v>
      </c>
      <c r="T16" s="31">
        <f t="shared" si="12"/>
        <v>-2139.62</v>
      </c>
      <c r="U16" s="31">
        <f t="shared" si="12"/>
        <v>-547.2910000000011</v>
      </c>
      <c r="V16" s="31">
        <f t="shared" si="12"/>
        <v>-257.1799999999985</v>
      </c>
      <c r="W16" s="31">
        <f t="shared" si="12"/>
        <v>-346.39700000000084</v>
      </c>
      <c r="X16" s="31">
        <f aca="true" t="shared" si="13" ref="X16:AC16">X14-X15</f>
        <v>-5539.989</v>
      </c>
      <c r="Y16" s="31">
        <f t="shared" si="13"/>
        <v>-6622.555</v>
      </c>
      <c r="Z16" s="31">
        <f t="shared" si="13"/>
        <v>-3871.861999999999</v>
      </c>
      <c r="AA16" s="31">
        <f t="shared" si="13"/>
        <v>-5132.912</v>
      </c>
      <c r="AB16" s="31">
        <f t="shared" si="13"/>
        <v>-10183.150999999998</v>
      </c>
      <c r="AC16" s="31">
        <f t="shared" si="13"/>
        <v>-6792.374</v>
      </c>
    </row>
    <row r="17" spans="1:29" s="13" customFormat="1" ht="15" customHeight="1">
      <c r="A17" s="118"/>
      <c r="B17" s="22"/>
      <c r="C17" s="8" t="s">
        <v>36</v>
      </c>
      <c r="D17" s="12" t="s">
        <v>31</v>
      </c>
      <c r="E17" s="152"/>
      <c r="F17" s="31">
        <v>15766.827</v>
      </c>
      <c r="G17" s="31">
        <v>14771.155</v>
      </c>
      <c r="H17" s="31">
        <v>12237.587</v>
      </c>
      <c r="I17" s="31">
        <v>15862.448</v>
      </c>
      <c r="J17" s="31">
        <v>20466.016</v>
      </c>
      <c r="K17" s="40">
        <v>16505.766</v>
      </c>
      <c r="L17" s="31">
        <v>15143.183</v>
      </c>
      <c r="M17" s="31">
        <v>17276.137</v>
      </c>
      <c r="N17" s="31">
        <v>21701.337</v>
      </c>
      <c r="O17" s="31">
        <v>24027.438</v>
      </c>
      <c r="P17" s="31">
        <v>26534.015</v>
      </c>
      <c r="Q17" s="31">
        <v>26370.191</v>
      </c>
      <c r="R17" s="31">
        <v>28252.471</v>
      </c>
      <c r="S17" s="31">
        <v>21770.839</v>
      </c>
      <c r="T17" s="31">
        <v>28176.281</v>
      </c>
      <c r="U17" s="31">
        <v>39679.706</v>
      </c>
      <c r="V17" s="26">
        <v>38796.057</v>
      </c>
      <c r="W17" s="26">
        <v>34662.29</v>
      </c>
      <c r="X17" s="26">
        <v>32183.788</v>
      </c>
      <c r="Y17" s="26">
        <v>25576.507</v>
      </c>
      <c r="Z17" s="26">
        <v>24355.036</v>
      </c>
      <c r="AA17" s="26">
        <v>26816.141</v>
      </c>
      <c r="AB17" s="26">
        <v>30528.58</v>
      </c>
      <c r="AC17" s="26">
        <v>28420.213</v>
      </c>
    </row>
    <row r="18" spans="1:29" s="13" customFormat="1" ht="15" customHeight="1">
      <c r="A18" s="118"/>
      <c r="B18" s="22"/>
      <c r="C18" s="8"/>
      <c r="D18" s="12" t="s">
        <v>32</v>
      </c>
      <c r="E18" s="152"/>
      <c r="F18" s="31">
        <v>31448.636</v>
      </c>
      <c r="G18" s="31">
        <v>27907.108</v>
      </c>
      <c r="H18" s="31">
        <v>16840.409</v>
      </c>
      <c r="I18" s="31">
        <v>24141.99</v>
      </c>
      <c r="J18" s="31">
        <v>31827.943</v>
      </c>
      <c r="K18" s="40">
        <v>26633.372</v>
      </c>
      <c r="L18" s="31">
        <v>29856.228</v>
      </c>
      <c r="M18" s="31">
        <v>36313.091</v>
      </c>
      <c r="N18" s="31">
        <v>46144.463</v>
      </c>
      <c r="O18" s="31">
        <v>48403.183</v>
      </c>
      <c r="P18" s="31">
        <v>51926.292</v>
      </c>
      <c r="Q18" s="31">
        <v>56250.126</v>
      </c>
      <c r="R18" s="31">
        <v>60956.391</v>
      </c>
      <c r="S18" s="31">
        <v>49427.515</v>
      </c>
      <c r="T18" s="31">
        <v>64296.117</v>
      </c>
      <c r="U18" s="31">
        <v>68320.17</v>
      </c>
      <c r="V18" s="26">
        <v>64363.08</v>
      </c>
      <c r="W18" s="26">
        <v>60029.355</v>
      </c>
      <c r="X18" s="26">
        <v>53768.313</v>
      </c>
      <c r="Y18" s="26">
        <v>45853.834</v>
      </c>
      <c r="Z18" s="26">
        <v>47466.592</v>
      </c>
      <c r="AA18" s="26">
        <v>55124.725</v>
      </c>
      <c r="AB18" s="26">
        <v>54603.749</v>
      </c>
      <c r="AC18" s="26">
        <v>47580.853</v>
      </c>
    </row>
    <row r="19" spans="1:29" s="13" customFormat="1" ht="15" customHeight="1">
      <c r="A19" s="118"/>
      <c r="B19" s="22"/>
      <c r="C19" s="8"/>
      <c r="D19" s="12" t="s">
        <v>33</v>
      </c>
      <c r="E19" s="152"/>
      <c r="F19" s="31">
        <f aca="true" t="shared" si="14" ref="F19:P19">F17-F18</f>
        <v>-15681.809</v>
      </c>
      <c r="G19" s="31">
        <f t="shared" si="14"/>
        <v>-13135.953</v>
      </c>
      <c r="H19" s="31">
        <f t="shared" si="14"/>
        <v>-4602.822</v>
      </c>
      <c r="I19" s="31">
        <f t="shared" si="14"/>
        <v>-8279.542000000001</v>
      </c>
      <c r="J19" s="31">
        <f t="shared" si="14"/>
        <v>-11361.927</v>
      </c>
      <c r="K19" s="40">
        <f t="shared" si="14"/>
        <v>-10127.606</v>
      </c>
      <c r="L19" s="31">
        <f t="shared" si="14"/>
        <v>-14713.044999999998</v>
      </c>
      <c r="M19" s="31">
        <f t="shared" si="14"/>
        <v>-19036.954</v>
      </c>
      <c r="N19" s="31">
        <f t="shared" si="14"/>
        <v>-24443.126000000004</v>
      </c>
      <c r="O19" s="31">
        <f t="shared" si="14"/>
        <v>-24375.745</v>
      </c>
      <c r="P19" s="31">
        <f t="shared" si="14"/>
        <v>-25392.277000000002</v>
      </c>
      <c r="Q19" s="31">
        <f aca="true" t="shared" si="15" ref="Q19:W19">Q17-Q18</f>
        <v>-29879.934999999998</v>
      </c>
      <c r="R19" s="31">
        <f t="shared" si="15"/>
        <v>-32703.920000000002</v>
      </c>
      <c r="S19" s="31">
        <f t="shared" si="15"/>
        <v>-27656.676</v>
      </c>
      <c r="T19" s="31">
        <f t="shared" si="15"/>
        <v>-36119.835999999996</v>
      </c>
      <c r="U19" s="31">
        <f t="shared" si="15"/>
        <v>-28640.464</v>
      </c>
      <c r="V19" s="31">
        <f t="shared" si="15"/>
        <v>-25567.023</v>
      </c>
      <c r="W19" s="31">
        <f t="shared" si="15"/>
        <v>-25367.065000000002</v>
      </c>
      <c r="X19" s="31">
        <f aca="true" t="shared" si="16" ref="X19:AC19">X17-X18</f>
        <v>-21584.525</v>
      </c>
      <c r="Y19" s="31">
        <f t="shared" si="16"/>
        <v>-20277.327</v>
      </c>
      <c r="Z19" s="31">
        <f t="shared" si="16"/>
        <v>-23111.555999999997</v>
      </c>
      <c r="AA19" s="31">
        <f t="shared" si="16"/>
        <v>-28308.584</v>
      </c>
      <c r="AB19" s="31">
        <f t="shared" si="16"/>
        <v>-24075.169</v>
      </c>
      <c r="AC19" s="31">
        <f t="shared" si="16"/>
        <v>-19160.640000000003</v>
      </c>
    </row>
    <row r="20" spans="1:29" s="13" customFormat="1" ht="15" customHeight="1">
      <c r="A20" s="118"/>
      <c r="B20" s="22"/>
      <c r="C20" s="8" t="s">
        <v>37</v>
      </c>
      <c r="D20" s="12" t="s">
        <v>31</v>
      </c>
      <c r="E20" s="152"/>
      <c r="F20" s="31">
        <v>69.639</v>
      </c>
      <c r="G20" s="31">
        <v>115.27</v>
      </c>
      <c r="H20" s="31">
        <v>129.679</v>
      </c>
      <c r="I20" s="31">
        <v>211.832</v>
      </c>
      <c r="J20" s="31">
        <v>272.775</v>
      </c>
      <c r="K20" s="40">
        <v>226.787</v>
      </c>
      <c r="L20" s="31">
        <v>370.155</v>
      </c>
      <c r="M20" s="31">
        <v>434.965</v>
      </c>
      <c r="N20" s="31">
        <v>439.001</v>
      </c>
      <c r="O20" s="31">
        <v>715.472</v>
      </c>
      <c r="P20" s="31">
        <v>830.2</v>
      </c>
      <c r="Q20" s="31">
        <v>1032.55</v>
      </c>
      <c r="R20" s="31">
        <v>888.117</v>
      </c>
      <c r="S20" s="31">
        <v>744.83</v>
      </c>
      <c r="T20" s="31">
        <v>868.321</v>
      </c>
      <c r="U20" s="31">
        <v>800.192</v>
      </c>
      <c r="V20" s="26">
        <v>897.153</v>
      </c>
      <c r="W20" s="26">
        <v>520.604</v>
      </c>
      <c r="X20" s="26">
        <v>1136.437</v>
      </c>
      <c r="Y20" s="26">
        <v>1262</v>
      </c>
      <c r="Z20" s="26">
        <v>147</v>
      </c>
      <c r="AA20" s="26">
        <v>1</v>
      </c>
      <c r="AB20" s="26">
        <v>21</v>
      </c>
      <c r="AC20" s="26">
        <v>7</v>
      </c>
    </row>
    <row r="21" spans="1:29" s="13" customFormat="1" ht="15" customHeight="1">
      <c r="A21" s="118"/>
      <c r="B21" s="22"/>
      <c r="C21" s="8"/>
      <c r="D21" s="12" t="s">
        <v>32</v>
      </c>
      <c r="E21" s="152"/>
      <c r="F21" s="31">
        <v>182.4</v>
      </c>
      <c r="G21" s="31">
        <v>193.069</v>
      </c>
      <c r="H21" s="31">
        <v>92.264</v>
      </c>
      <c r="I21" s="31">
        <v>121.604</v>
      </c>
      <c r="J21" s="31">
        <v>152.373</v>
      </c>
      <c r="K21" s="40">
        <v>176.17</v>
      </c>
      <c r="L21" s="31">
        <v>271.575</v>
      </c>
      <c r="M21" s="31">
        <v>289.252</v>
      </c>
      <c r="N21" s="31">
        <v>258.039</v>
      </c>
      <c r="O21" s="31">
        <v>340.281</v>
      </c>
      <c r="P21" s="31">
        <v>519.539</v>
      </c>
      <c r="Q21" s="31">
        <v>765.346</v>
      </c>
      <c r="R21" s="31">
        <v>932.25</v>
      </c>
      <c r="S21" s="31">
        <v>934.251</v>
      </c>
      <c r="T21" s="31">
        <v>1043.928</v>
      </c>
      <c r="U21" s="31">
        <v>913.663</v>
      </c>
      <c r="V21" s="26">
        <v>1073.952</v>
      </c>
      <c r="W21" s="26">
        <v>615.243</v>
      </c>
      <c r="X21" s="26">
        <v>1206.202</v>
      </c>
      <c r="Y21" s="26">
        <v>1452</v>
      </c>
      <c r="Z21" s="26">
        <v>186</v>
      </c>
      <c r="AA21" s="26">
        <v>0</v>
      </c>
      <c r="AB21" s="26">
        <v>11</v>
      </c>
      <c r="AC21" s="26">
        <v>0</v>
      </c>
    </row>
    <row r="22" spans="1:29" s="13" customFormat="1" ht="15" customHeight="1">
      <c r="A22" s="118"/>
      <c r="B22" s="22"/>
      <c r="C22" s="8"/>
      <c r="D22" s="12" t="s">
        <v>33</v>
      </c>
      <c r="E22" s="152"/>
      <c r="F22" s="31">
        <f aca="true" t="shared" si="17" ref="F22:P22">F20-F21</f>
        <v>-112.76100000000001</v>
      </c>
      <c r="G22" s="31">
        <f t="shared" si="17"/>
        <v>-77.79899999999999</v>
      </c>
      <c r="H22" s="31">
        <f t="shared" si="17"/>
        <v>37.415000000000006</v>
      </c>
      <c r="I22" s="31">
        <f t="shared" si="17"/>
        <v>90.228</v>
      </c>
      <c r="J22" s="31">
        <f t="shared" si="17"/>
        <v>120.40199999999999</v>
      </c>
      <c r="K22" s="40">
        <f t="shared" si="17"/>
        <v>50.61700000000002</v>
      </c>
      <c r="L22" s="31">
        <f t="shared" si="17"/>
        <v>98.57999999999998</v>
      </c>
      <c r="M22" s="31">
        <f t="shared" si="17"/>
        <v>145.71299999999997</v>
      </c>
      <c r="N22" s="31">
        <f t="shared" si="17"/>
        <v>180.962</v>
      </c>
      <c r="O22" s="31">
        <f t="shared" si="17"/>
        <v>375.191</v>
      </c>
      <c r="P22" s="31">
        <f t="shared" si="17"/>
        <v>310.66100000000006</v>
      </c>
      <c r="Q22" s="31">
        <f aca="true" t="shared" si="18" ref="Q22:W22">Q20-Q21</f>
        <v>267.20399999999995</v>
      </c>
      <c r="R22" s="31">
        <f t="shared" si="18"/>
        <v>-44.13300000000004</v>
      </c>
      <c r="S22" s="31">
        <f t="shared" si="18"/>
        <v>-189.42099999999994</v>
      </c>
      <c r="T22" s="31">
        <f t="shared" si="18"/>
        <v>-175.60700000000008</v>
      </c>
      <c r="U22" s="31">
        <f t="shared" si="18"/>
        <v>-113.471</v>
      </c>
      <c r="V22" s="31">
        <f t="shared" si="18"/>
        <v>-176.79899999999998</v>
      </c>
      <c r="W22" s="31">
        <f t="shared" si="18"/>
        <v>-94.63900000000001</v>
      </c>
      <c r="X22" s="31">
        <f aca="true" t="shared" si="19" ref="X22:AC22">X20-X21</f>
        <v>-69.7650000000001</v>
      </c>
      <c r="Y22" s="31">
        <f t="shared" si="19"/>
        <v>-190</v>
      </c>
      <c r="Z22" s="31">
        <f t="shared" si="19"/>
        <v>-39</v>
      </c>
      <c r="AA22" s="31">
        <f t="shared" si="19"/>
        <v>1</v>
      </c>
      <c r="AB22" s="26">
        <f t="shared" si="19"/>
        <v>10</v>
      </c>
      <c r="AC22" s="31">
        <f t="shared" si="19"/>
        <v>7</v>
      </c>
    </row>
    <row r="23" spans="1:29" s="13" customFormat="1" ht="15" customHeight="1">
      <c r="A23" s="118"/>
      <c r="B23" s="22"/>
      <c r="C23" s="8" t="s">
        <v>38</v>
      </c>
      <c r="D23" s="12" t="s">
        <v>31</v>
      </c>
      <c r="E23" s="152"/>
      <c r="F23" s="31">
        <v>26.017</v>
      </c>
      <c r="G23" s="31">
        <v>25.661</v>
      </c>
      <c r="H23" s="31">
        <v>39.195</v>
      </c>
      <c r="I23" s="31">
        <v>39.759</v>
      </c>
      <c r="J23" s="31">
        <v>54.672</v>
      </c>
      <c r="K23" s="40">
        <v>76.567</v>
      </c>
      <c r="L23" s="31">
        <v>87.228</v>
      </c>
      <c r="M23" s="31">
        <v>99.525</v>
      </c>
      <c r="N23" s="31">
        <v>75.32</v>
      </c>
      <c r="O23" s="31">
        <v>77.621</v>
      </c>
      <c r="P23" s="31">
        <v>110.306</v>
      </c>
      <c r="Q23" s="31">
        <v>170</v>
      </c>
      <c r="R23" s="31">
        <v>238</v>
      </c>
      <c r="S23" s="31">
        <v>167</v>
      </c>
      <c r="T23" s="31">
        <v>192</v>
      </c>
      <c r="U23" s="31">
        <v>349.874</v>
      </c>
      <c r="V23" s="26">
        <v>433.457</v>
      </c>
      <c r="W23" s="26">
        <v>400</v>
      </c>
      <c r="X23" s="26">
        <v>346.808</v>
      </c>
      <c r="Y23" s="26">
        <v>245.674</v>
      </c>
      <c r="Z23" s="26">
        <v>208.71</v>
      </c>
      <c r="AA23" s="26">
        <v>228.353</v>
      </c>
      <c r="AB23" s="26">
        <v>307.649</v>
      </c>
      <c r="AC23" s="26">
        <v>291.073</v>
      </c>
    </row>
    <row r="24" spans="1:29" s="13" customFormat="1" ht="15" customHeight="1">
      <c r="A24" s="118"/>
      <c r="B24" s="22"/>
      <c r="C24" s="8"/>
      <c r="D24" s="12" t="s">
        <v>32</v>
      </c>
      <c r="E24" s="152"/>
      <c r="F24" s="31">
        <v>2.064</v>
      </c>
      <c r="G24" s="31">
        <v>2.434</v>
      </c>
      <c r="H24" s="31">
        <v>5.18</v>
      </c>
      <c r="I24" s="31">
        <v>4.481</v>
      </c>
      <c r="J24" s="31">
        <v>2.077</v>
      </c>
      <c r="K24" s="40">
        <v>2.348</v>
      </c>
      <c r="L24" s="31">
        <v>5.716</v>
      </c>
      <c r="M24" s="31">
        <v>3.923</v>
      </c>
      <c r="N24" s="31">
        <v>4.594</v>
      </c>
      <c r="O24" s="31">
        <v>4.895</v>
      </c>
      <c r="P24" s="31">
        <v>6.44</v>
      </c>
      <c r="Q24" s="31">
        <v>21</v>
      </c>
      <c r="R24" s="31">
        <v>31</v>
      </c>
      <c r="S24" s="31">
        <v>21</v>
      </c>
      <c r="T24" s="31">
        <v>39</v>
      </c>
      <c r="U24" s="31">
        <v>60.623</v>
      </c>
      <c r="V24" s="26">
        <v>53.598</v>
      </c>
      <c r="W24" s="26">
        <v>26.958</v>
      </c>
      <c r="X24" s="26">
        <v>23.585</v>
      </c>
      <c r="Y24" s="26">
        <v>46.187</v>
      </c>
      <c r="Z24" s="26">
        <v>10.355</v>
      </c>
      <c r="AA24" s="26">
        <v>14.156</v>
      </c>
      <c r="AB24" s="26">
        <v>26.905</v>
      </c>
      <c r="AC24" s="26">
        <v>32.596</v>
      </c>
    </row>
    <row r="25" spans="1:29" s="13" customFormat="1" ht="15" customHeight="1">
      <c r="A25" s="118"/>
      <c r="B25" s="24"/>
      <c r="C25" s="8"/>
      <c r="D25" s="12" t="s">
        <v>33</v>
      </c>
      <c r="E25" s="153"/>
      <c r="F25" s="31">
        <f aca="true" t="shared" si="20" ref="F25:P25">F23-F24</f>
        <v>23.953</v>
      </c>
      <c r="G25" s="31">
        <f t="shared" si="20"/>
        <v>23.227</v>
      </c>
      <c r="H25" s="31">
        <f t="shared" si="20"/>
        <v>34.015</v>
      </c>
      <c r="I25" s="31">
        <f t="shared" si="20"/>
        <v>35.278</v>
      </c>
      <c r="J25" s="31">
        <f t="shared" si="20"/>
        <v>52.595</v>
      </c>
      <c r="K25" s="40">
        <f t="shared" si="20"/>
        <v>74.219</v>
      </c>
      <c r="L25" s="31">
        <f t="shared" si="20"/>
        <v>81.512</v>
      </c>
      <c r="M25" s="31">
        <f t="shared" si="20"/>
        <v>95.602</v>
      </c>
      <c r="N25" s="31">
        <f t="shared" si="20"/>
        <v>70.726</v>
      </c>
      <c r="O25" s="31">
        <f t="shared" si="20"/>
        <v>72.726</v>
      </c>
      <c r="P25" s="31">
        <f t="shared" si="20"/>
        <v>103.866</v>
      </c>
      <c r="Q25" s="31">
        <f aca="true" t="shared" si="21" ref="Q25:V25">Q23-Q24</f>
        <v>149</v>
      </c>
      <c r="R25" s="31">
        <f t="shared" si="21"/>
        <v>207</v>
      </c>
      <c r="S25" s="31">
        <f t="shared" si="21"/>
        <v>146</v>
      </c>
      <c r="T25" s="31">
        <f t="shared" si="21"/>
        <v>153</v>
      </c>
      <c r="U25" s="31">
        <f t="shared" si="21"/>
        <v>289.25100000000003</v>
      </c>
      <c r="V25" s="31">
        <f t="shared" si="21"/>
        <v>379.859</v>
      </c>
      <c r="W25" s="31">
        <v>373</v>
      </c>
      <c r="X25" s="31">
        <f aca="true" t="shared" si="22" ref="X25:AC25">X23-X24</f>
        <v>323.223</v>
      </c>
      <c r="Y25" s="31">
        <f t="shared" si="22"/>
        <v>199.48700000000002</v>
      </c>
      <c r="Z25" s="31">
        <f t="shared" si="22"/>
        <v>198.35500000000002</v>
      </c>
      <c r="AA25" s="31">
        <f t="shared" si="22"/>
        <v>214.197</v>
      </c>
      <c r="AB25" s="31">
        <f t="shared" si="22"/>
        <v>280.744</v>
      </c>
      <c r="AC25" s="31">
        <f t="shared" si="22"/>
        <v>258.477</v>
      </c>
    </row>
    <row r="26" spans="1:29" s="13" customFormat="1" ht="15" customHeight="1">
      <c r="A26" s="118"/>
      <c r="B26" s="22" t="s">
        <v>59</v>
      </c>
      <c r="C26" s="160" t="s">
        <v>39</v>
      </c>
      <c r="D26" s="161"/>
      <c r="E26" s="154" t="s">
        <v>79</v>
      </c>
      <c r="F26" s="31">
        <v>129715.1</v>
      </c>
      <c r="G26" s="31">
        <v>136164.2</v>
      </c>
      <c r="H26" s="31">
        <v>132313.1</v>
      </c>
      <c r="I26" s="31">
        <v>143685.5</v>
      </c>
      <c r="J26" s="27">
        <v>172267.5</v>
      </c>
      <c r="K26" s="50">
        <v>150439.1</v>
      </c>
      <c r="L26" s="30">
        <v>162470.5</v>
      </c>
      <c r="M26" s="30">
        <v>193817.5</v>
      </c>
      <c r="N26" s="30">
        <v>253844.8</v>
      </c>
      <c r="O26" s="30">
        <v>284418.7</v>
      </c>
      <c r="P26" s="30">
        <v>325464.9</v>
      </c>
      <c r="Q26" s="30">
        <v>371489</v>
      </c>
      <c r="R26" s="30">
        <v>422007.3</v>
      </c>
      <c r="S26" s="30">
        <v>363534</v>
      </c>
      <c r="T26" s="31">
        <v>466383.8</v>
      </c>
      <c r="U26" s="31">
        <v>555213.7</v>
      </c>
      <c r="V26" s="26">
        <v>547869.8</v>
      </c>
      <c r="W26" s="26">
        <v>559632</v>
      </c>
      <c r="X26" s="26">
        <v>572665</v>
      </c>
      <c r="Y26" s="26">
        <v>526757</v>
      </c>
      <c r="Z26" s="26">
        <v>495426</v>
      </c>
      <c r="AA26" s="26">
        <v>573694.421</v>
      </c>
      <c r="AB26" s="26">
        <v>604859.657</v>
      </c>
      <c r="AC26" s="26">
        <v>542232.61</v>
      </c>
    </row>
    <row r="27" spans="1:29" s="13" customFormat="1" ht="15" customHeight="1">
      <c r="A27" s="118"/>
      <c r="B27" s="22"/>
      <c r="C27" s="160" t="s">
        <v>40</v>
      </c>
      <c r="D27" s="161"/>
      <c r="E27" s="155"/>
      <c r="F27" s="31">
        <v>32662.3</v>
      </c>
      <c r="G27" s="31">
        <v>33750.2</v>
      </c>
      <c r="H27" s="31">
        <v>32486</v>
      </c>
      <c r="I27" s="31">
        <v>29708.6</v>
      </c>
      <c r="J27" s="30">
        <v>30286.2</v>
      </c>
      <c r="K27" s="50">
        <v>26316.2</v>
      </c>
      <c r="L27" s="30">
        <v>25479.5</v>
      </c>
      <c r="M27" s="30">
        <v>27306.4</v>
      </c>
      <c r="N27" s="30">
        <v>29625.7</v>
      </c>
      <c r="O27" s="30">
        <v>26346.4</v>
      </c>
      <c r="P27" s="30">
        <v>26864</v>
      </c>
      <c r="Q27" s="30">
        <v>27470</v>
      </c>
      <c r="R27" s="30">
        <v>29416</v>
      </c>
      <c r="S27" s="30">
        <v>27498</v>
      </c>
      <c r="T27" s="31">
        <v>32690</v>
      </c>
      <c r="U27" s="31">
        <v>38935</v>
      </c>
      <c r="V27" s="26">
        <v>40459</v>
      </c>
      <c r="W27" s="26">
        <v>38995</v>
      </c>
      <c r="X27" s="26">
        <v>38606</v>
      </c>
      <c r="Y27" s="26">
        <v>35366</v>
      </c>
      <c r="Z27" s="26">
        <v>35425</v>
      </c>
      <c r="AA27" s="26">
        <v>35960.996</v>
      </c>
      <c r="AB27" s="26">
        <v>35817.502</v>
      </c>
      <c r="AC27" s="26">
        <v>34191.679</v>
      </c>
    </row>
    <row r="28" spans="1:29" s="13" customFormat="1" ht="15" customHeight="1">
      <c r="A28" s="118"/>
      <c r="B28" s="22"/>
      <c r="C28" s="160" t="s">
        <v>41</v>
      </c>
      <c r="D28" s="161"/>
      <c r="E28" s="155"/>
      <c r="F28" s="31">
        <v>7922.8</v>
      </c>
      <c r="G28" s="31">
        <v>9333.2</v>
      </c>
      <c r="H28" s="31">
        <v>9016.8</v>
      </c>
      <c r="I28" s="31">
        <v>9408.8</v>
      </c>
      <c r="J28" s="30">
        <v>12144.7</v>
      </c>
      <c r="K28" s="50">
        <v>10826.7</v>
      </c>
      <c r="L28" s="30">
        <v>11845.3</v>
      </c>
      <c r="M28" s="30">
        <v>14781.6</v>
      </c>
      <c r="N28" s="30">
        <v>20540.7</v>
      </c>
      <c r="O28" s="30">
        <v>24753.1</v>
      </c>
      <c r="P28" s="30">
        <v>31235</v>
      </c>
      <c r="Q28" s="30">
        <v>36822</v>
      </c>
      <c r="R28" s="30">
        <v>41920</v>
      </c>
      <c r="S28" s="30">
        <v>36631</v>
      </c>
      <c r="T28" s="31">
        <v>47491</v>
      </c>
      <c r="U28" s="31">
        <v>59054</v>
      </c>
      <c r="V28" s="26">
        <v>59647</v>
      </c>
      <c r="W28" s="26">
        <v>64442</v>
      </c>
      <c r="X28" s="26">
        <v>65577</v>
      </c>
      <c r="Y28" s="26">
        <v>55869</v>
      </c>
      <c r="Z28" s="26">
        <v>55308</v>
      </c>
      <c r="AA28" s="26">
        <v>65682.58</v>
      </c>
      <c r="AB28" s="26">
        <v>73959.154</v>
      </c>
      <c r="AC28" s="26">
        <v>67378.581</v>
      </c>
    </row>
    <row r="29" spans="1:29" s="13" customFormat="1" ht="15" customHeight="1">
      <c r="A29" s="118"/>
      <c r="B29" s="22"/>
      <c r="C29" s="160" t="s">
        <v>123</v>
      </c>
      <c r="D29" s="161"/>
      <c r="E29" s="155"/>
      <c r="F29" s="31">
        <v>8544.1</v>
      </c>
      <c r="G29" s="31">
        <v>9942.5</v>
      </c>
      <c r="H29" s="31">
        <v>11118.7</v>
      </c>
      <c r="I29" s="31">
        <v>10308.4</v>
      </c>
      <c r="J29" s="30">
        <v>11362.5</v>
      </c>
      <c r="K29" s="50">
        <v>10031.4</v>
      </c>
      <c r="L29" s="30">
        <v>10312.1</v>
      </c>
      <c r="M29" s="30">
        <v>13089.8</v>
      </c>
      <c r="N29" s="30">
        <v>18614.3</v>
      </c>
      <c r="O29" s="30">
        <v>22474.1</v>
      </c>
      <c r="P29" s="30">
        <v>27172</v>
      </c>
      <c r="Q29" s="30">
        <v>31594</v>
      </c>
      <c r="R29" s="30">
        <v>38083</v>
      </c>
      <c r="S29" s="30">
        <v>29876</v>
      </c>
      <c r="T29" s="31">
        <v>37649</v>
      </c>
      <c r="U29" s="31">
        <v>48628</v>
      </c>
      <c r="V29" s="26">
        <v>47149</v>
      </c>
      <c r="W29" s="26">
        <v>43620</v>
      </c>
      <c r="X29" s="26">
        <v>47504</v>
      </c>
      <c r="Y29" s="26">
        <v>41407</v>
      </c>
      <c r="Z29" s="26">
        <v>39945</v>
      </c>
      <c r="AA29" s="26">
        <v>46881.443</v>
      </c>
      <c r="AB29" s="26">
        <v>48060.625</v>
      </c>
      <c r="AC29" s="26">
        <v>44116.6</v>
      </c>
    </row>
    <row r="30" spans="1:29" s="13" customFormat="1" ht="15" customHeight="1">
      <c r="A30" s="118"/>
      <c r="B30" s="22"/>
      <c r="C30" s="160" t="s">
        <v>124</v>
      </c>
      <c r="D30" s="161"/>
      <c r="E30" s="155"/>
      <c r="F30" s="31">
        <v>9427.7</v>
      </c>
      <c r="G30" s="31">
        <v>10189</v>
      </c>
      <c r="H30" s="31">
        <v>10064</v>
      </c>
      <c r="I30" s="31">
        <v>11593.7</v>
      </c>
      <c r="J30" s="30">
        <v>11997</v>
      </c>
      <c r="K30" s="50">
        <v>11640.4</v>
      </c>
      <c r="L30" s="30">
        <v>12824.6</v>
      </c>
      <c r="M30" s="30">
        <v>16007.6</v>
      </c>
      <c r="N30" s="30">
        <v>22605.4</v>
      </c>
      <c r="O30" s="30">
        <v>32033.1</v>
      </c>
      <c r="P30" s="30">
        <v>28985</v>
      </c>
      <c r="Q30" s="30">
        <v>36164</v>
      </c>
      <c r="R30" s="30">
        <v>42950</v>
      </c>
      <c r="S30" s="30">
        <v>32772</v>
      </c>
      <c r="T30" s="31">
        <v>44041</v>
      </c>
      <c r="U30" s="31">
        <v>54547</v>
      </c>
      <c r="V30" s="26">
        <v>55657</v>
      </c>
      <c r="W30" s="26">
        <v>55265</v>
      </c>
      <c r="X30" s="26">
        <v>57879</v>
      </c>
      <c r="Y30" s="26">
        <v>57348</v>
      </c>
      <c r="Z30" s="26">
        <v>55173</v>
      </c>
      <c r="AA30" s="26">
        <v>63284.891</v>
      </c>
      <c r="AB30" s="26">
        <v>69379.738</v>
      </c>
      <c r="AC30" s="26">
        <v>67631.028</v>
      </c>
    </row>
    <row r="31" spans="1:29" s="13" customFormat="1" ht="15" customHeight="1">
      <c r="A31" s="118"/>
      <c r="B31" s="22"/>
      <c r="C31" s="160" t="s">
        <v>42</v>
      </c>
      <c r="D31" s="161"/>
      <c r="E31" s="155"/>
      <c r="F31" s="31">
        <v>34021.4</v>
      </c>
      <c r="G31" s="31">
        <v>36744.9</v>
      </c>
      <c r="H31" s="31">
        <v>34284.4</v>
      </c>
      <c r="I31" s="31">
        <v>45806.7</v>
      </c>
      <c r="J31" s="30">
        <v>62043</v>
      </c>
      <c r="K31" s="50">
        <v>47359.7</v>
      </c>
      <c r="L31" s="30">
        <v>56116.5</v>
      </c>
      <c r="M31" s="30">
        <v>68189.1</v>
      </c>
      <c r="N31" s="30">
        <v>87769.7</v>
      </c>
      <c r="O31" s="30">
        <v>88268.9</v>
      </c>
      <c r="P31" s="30">
        <v>115743</v>
      </c>
      <c r="Q31" s="30">
        <v>126914</v>
      </c>
      <c r="R31" s="30">
        <v>127182</v>
      </c>
      <c r="S31" s="30">
        <v>121217</v>
      </c>
      <c r="T31" s="31">
        <v>154148</v>
      </c>
      <c r="U31" s="31">
        <v>156893</v>
      </c>
      <c r="V31" s="26">
        <v>155969</v>
      </c>
      <c r="W31" s="26">
        <v>171177</v>
      </c>
      <c r="X31" s="26">
        <v>174446</v>
      </c>
      <c r="Y31" s="26">
        <v>170509</v>
      </c>
      <c r="Z31" s="26">
        <v>159393</v>
      </c>
      <c r="AA31" s="26">
        <v>191994.102</v>
      </c>
      <c r="AB31" s="26">
        <v>214809.175</v>
      </c>
      <c r="AC31" s="26">
        <v>171443.404</v>
      </c>
    </row>
    <row r="32" spans="1:29" s="13" customFormat="1" ht="15" customHeight="1">
      <c r="A32" s="118"/>
      <c r="B32" s="22"/>
      <c r="C32" s="160" t="s">
        <v>127</v>
      </c>
      <c r="D32" s="161"/>
      <c r="E32" s="155"/>
      <c r="F32" s="31">
        <v>8254.7</v>
      </c>
      <c r="G32" s="31">
        <v>8634.6</v>
      </c>
      <c r="H32" s="31">
        <v>8167.1</v>
      </c>
      <c r="I32" s="31">
        <v>9416.7</v>
      </c>
      <c r="J32" s="30">
        <v>11101.6</v>
      </c>
      <c r="K32" s="50">
        <v>11450.8</v>
      </c>
      <c r="L32" s="30">
        <v>13322.3</v>
      </c>
      <c r="M32" s="30">
        <v>17479.8</v>
      </c>
      <c r="N32" s="30">
        <v>24576.9</v>
      </c>
      <c r="O32" s="30">
        <v>27180.4</v>
      </c>
      <c r="P32" s="30">
        <v>30497</v>
      </c>
      <c r="Q32" s="30">
        <v>34483</v>
      </c>
      <c r="R32" s="30">
        <v>31288</v>
      </c>
      <c r="S32" s="30">
        <v>22399</v>
      </c>
      <c r="T32" s="30">
        <v>31782</v>
      </c>
      <c r="U32" s="30">
        <v>40910</v>
      </c>
      <c r="V32" s="26">
        <v>42388</v>
      </c>
      <c r="W32" s="26">
        <v>44283</v>
      </c>
      <c r="X32" s="26">
        <v>44821</v>
      </c>
      <c r="Y32" s="26">
        <v>41721</v>
      </c>
      <c r="Z32" s="26">
        <v>37496</v>
      </c>
      <c r="AA32" s="26">
        <v>38831.073</v>
      </c>
      <c r="AB32" s="26">
        <v>38248.046</v>
      </c>
      <c r="AC32" s="26">
        <v>40454.714</v>
      </c>
    </row>
    <row r="33" spans="1:29" s="13" customFormat="1" ht="15" customHeight="1">
      <c r="A33" s="118"/>
      <c r="B33" s="22"/>
      <c r="C33" s="160" t="s">
        <v>43</v>
      </c>
      <c r="D33" s="161"/>
      <c r="E33" s="155"/>
      <c r="F33" s="31">
        <v>7127.3</v>
      </c>
      <c r="G33" s="31">
        <v>6519.7</v>
      </c>
      <c r="H33" s="31">
        <v>8014.1</v>
      </c>
      <c r="I33" s="31">
        <v>7490.3</v>
      </c>
      <c r="J33" s="30">
        <v>8229.4</v>
      </c>
      <c r="K33" s="50">
        <v>9699.2</v>
      </c>
      <c r="L33" s="30">
        <v>10672.2</v>
      </c>
      <c r="M33" s="30">
        <v>11103.9</v>
      </c>
      <c r="N33" s="30">
        <v>15321.3</v>
      </c>
      <c r="O33" s="30">
        <v>17231.5</v>
      </c>
      <c r="P33" s="30">
        <v>21662</v>
      </c>
      <c r="Q33" s="30">
        <v>26855</v>
      </c>
      <c r="R33" s="30">
        <v>41294</v>
      </c>
      <c r="S33" s="30">
        <v>42825</v>
      </c>
      <c r="T33" s="30">
        <v>47112</v>
      </c>
      <c r="U33" s="30">
        <v>54594</v>
      </c>
      <c r="V33" s="26">
        <v>38190</v>
      </c>
      <c r="W33" s="26">
        <v>36169</v>
      </c>
      <c r="X33" s="26">
        <v>38690</v>
      </c>
      <c r="Y33" s="26">
        <v>38802</v>
      </c>
      <c r="Z33" s="26">
        <v>33467</v>
      </c>
      <c r="AA33" s="26">
        <v>41363.011</v>
      </c>
      <c r="AB33" s="26">
        <v>20709.885</v>
      </c>
      <c r="AC33" s="26">
        <v>19541.778</v>
      </c>
    </row>
    <row r="34" spans="1:29" s="13" customFormat="1" ht="15" customHeight="1">
      <c r="A34" s="118"/>
      <c r="B34" s="22"/>
      <c r="C34" s="160" t="s">
        <v>44</v>
      </c>
      <c r="D34" s="161"/>
      <c r="E34" s="156"/>
      <c r="F34" s="31">
        <f>F26-SUM(F27:F33)</f>
        <v>21754.800000000017</v>
      </c>
      <c r="G34" s="31">
        <f>G26-SUM(G27:G33)</f>
        <v>21050.10000000002</v>
      </c>
      <c r="H34" s="31">
        <f>H26-SUM(H27:H33)</f>
        <v>19162</v>
      </c>
      <c r="I34" s="31">
        <f>I26-SUM(I27:I33)</f>
        <v>19952.300000000003</v>
      </c>
      <c r="J34" s="31">
        <f aca="true" t="shared" si="23" ref="J34:W34">J26-SUM(J27:J33)</f>
        <v>25103.100000000006</v>
      </c>
      <c r="K34" s="31">
        <f t="shared" si="23"/>
        <v>23114.70000000001</v>
      </c>
      <c r="L34" s="31">
        <f t="shared" si="23"/>
        <v>21898</v>
      </c>
      <c r="M34" s="31">
        <f t="shared" si="23"/>
        <v>25859.300000000017</v>
      </c>
      <c r="N34" s="31">
        <f t="shared" si="23"/>
        <v>34790.80000000002</v>
      </c>
      <c r="O34" s="31">
        <f t="shared" si="23"/>
        <v>46131.20000000001</v>
      </c>
      <c r="P34" s="31">
        <f t="shared" si="23"/>
        <v>43306.90000000002</v>
      </c>
      <c r="Q34" s="31">
        <f t="shared" si="23"/>
        <v>51187</v>
      </c>
      <c r="R34" s="31">
        <f t="shared" si="23"/>
        <v>69874.29999999999</v>
      </c>
      <c r="S34" s="31">
        <f t="shared" si="23"/>
        <v>50316</v>
      </c>
      <c r="T34" s="31">
        <f t="shared" si="23"/>
        <v>71470.79999999999</v>
      </c>
      <c r="U34" s="31">
        <f t="shared" si="23"/>
        <v>101652.69999999995</v>
      </c>
      <c r="V34" s="31">
        <f t="shared" si="23"/>
        <v>108410.80000000005</v>
      </c>
      <c r="W34" s="31">
        <f t="shared" si="23"/>
        <v>105681</v>
      </c>
      <c r="X34" s="31">
        <f aca="true" t="shared" si="24" ref="X34:AC34">X26-SUM(X27:X33)</f>
        <v>105142</v>
      </c>
      <c r="Y34" s="31">
        <f t="shared" si="24"/>
        <v>85735</v>
      </c>
      <c r="Z34" s="26">
        <f t="shared" si="24"/>
        <v>79219</v>
      </c>
      <c r="AA34" s="26">
        <f t="shared" si="24"/>
        <v>89696.32500000001</v>
      </c>
      <c r="AB34" s="26">
        <f t="shared" si="24"/>
        <v>103875.532</v>
      </c>
      <c r="AC34" s="26">
        <f t="shared" si="24"/>
        <v>97474.826</v>
      </c>
    </row>
    <row r="35" spans="1:29" s="13" customFormat="1" ht="15" customHeight="1">
      <c r="A35" s="118"/>
      <c r="B35" s="21" t="s">
        <v>60</v>
      </c>
      <c r="C35" s="160" t="s">
        <v>39</v>
      </c>
      <c r="D35" s="161"/>
      <c r="E35" s="154" t="s">
        <v>79</v>
      </c>
      <c r="F35" s="31">
        <v>150339</v>
      </c>
      <c r="G35" s="31">
        <v>144616</v>
      </c>
      <c r="H35" s="31">
        <v>93282</v>
      </c>
      <c r="I35" s="31">
        <v>119752</v>
      </c>
      <c r="J35" s="30">
        <v>160481</v>
      </c>
      <c r="K35" s="50">
        <v>141098</v>
      </c>
      <c r="L35" s="30">
        <v>152126</v>
      </c>
      <c r="M35" s="30">
        <v>178827</v>
      </c>
      <c r="N35" s="30">
        <v>224463</v>
      </c>
      <c r="O35" s="30">
        <v>261238</v>
      </c>
      <c r="P35" s="30">
        <v>309383</v>
      </c>
      <c r="Q35" s="30">
        <v>356846</v>
      </c>
      <c r="R35" s="30">
        <v>435275</v>
      </c>
      <c r="S35" s="30">
        <v>323085</v>
      </c>
      <c r="T35" s="30">
        <v>425212</v>
      </c>
      <c r="U35" s="30">
        <v>524413</v>
      </c>
      <c r="V35" s="26">
        <v>519584</v>
      </c>
      <c r="W35" s="26">
        <v>515586</v>
      </c>
      <c r="X35" s="26">
        <v>525515</v>
      </c>
      <c r="Y35" s="26">
        <v>436499</v>
      </c>
      <c r="Z35" s="26">
        <v>406193</v>
      </c>
      <c r="AA35" s="26">
        <v>478478.296</v>
      </c>
      <c r="AB35" s="26">
        <v>535202.428</v>
      </c>
      <c r="AC35" s="26">
        <v>503342.947</v>
      </c>
    </row>
    <row r="36" spans="1:29" s="13" customFormat="1" ht="15" customHeight="1">
      <c r="A36" s="118"/>
      <c r="B36" s="22"/>
      <c r="C36" s="160" t="s">
        <v>45</v>
      </c>
      <c r="D36" s="161"/>
      <c r="E36" s="155"/>
      <c r="F36" s="31">
        <v>3835</v>
      </c>
      <c r="G36" s="31">
        <v>3101</v>
      </c>
      <c r="H36" s="31">
        <v>2520</v>
      </c>
      <c r="I36" s="31">
        <v>2320</v>
      </c>
      <c r="J36" s="30">
        <v>2438</v>
      </c>
      <c r="K36" s="50">
        <v>2529</v>
      </c>
      <c r="L36" s="30">
        <v>2665</v>
      </c>
      <c r="M36" s="30">
        <v>2934</v>
      </c>
      <c r="N36" s="30">
        <v>3717</v>
      </c>
      <c r="O36" s="30">
        <v>3365</v>
      </c>
      <c r="P36" s="30">
        <v>3471</v>
      </c>
      <c r="Q36" s="30">
        <v>4750</v>
      </c>
      <c r="R36" s="30">
        <v>7422</v>
      </c>
      <c r="S36" s="30">
        <v>5298</v>
      </c>
      <c r="T36" s="30">
        <v>5925</v>
      </c>
      <c r="U36" s="30">
        <v>7514</v>
      </c>
      <c r="V36" s="26">
        <v>7870</v>
      </c>
      <c r="W36" s="26">
        <v>8459</v>
      </c>
      <c r="X36" s="26">
        <v>7938</v>
      </c>
      <c r="Y36" s="26">
        <v>6929</v>
      </c>
      <c r="Z36" s="26">
        <v>6172</v>
      </c>
      <c r="AA36" s="26">
        <v>6005.806</v>
      </c>
      <c r="AB36" s="26">
        <v>6765.021</v>
      </c>
      <c r="AC36" s="26">
        <v>6914.054</v>
      </c>
    </row>
    <row r="37" spans="1:29" s="13" customFormat="1" ht="15" customHeight="1">
      <c r="A37" s="118"/>
      <c r="B37" s="22"/>
      <c r="C37" s="160" t="s">
        <v>46</v>
      </c>
      <c r="D37" s="161"/>
      <c r="E37" s="155"/>
      <c r="F37" s="31">
        <v>24182</v>
      </c>
      <c r="G37" s="31">
        <v>27213</v>
      </c>
      <c r="H37" s="31">
        <v>18166</v>
      </c>
      <c r="I37" s="31">
        <v>22653</v>
      </c>
      <c r="J37" s="30">
        <v>37801</v>
      </c>
      <c r="K37" s="50">
        <v>33790</v>
      </c>
      <c r="L37" s="30">
        <v>32140</v>
      </c>
      <c r="M37" s="30">
        <v>38155</v>
      </c>
      <c r="N37" s="30">
        <v>49355</v>
      </c>
      <c r="O37" s="30">
        <v>66487</v>
      </c>
      <c r="P37" s="30">
        <v>85347</v>
      </c>
      <c r="Q37" s="30">
        <v>94626</v>
      </c>
      <c r="R37" s="30">
        <v>140902</v>
      </c>
      <c r="S37" s="30">
        <v>90595</v>
      </c>
      <c r="T37" s="31">
        <v>121250</v>
      </c>
      <c r="U37" s="31">
        <v>171914</v>
      </c>
      <c r="V37" s="26">
        <v>184331</v>
      </c>
      <c r="W37" s="26">
        <v>177903</v>
      </c>
      <c r="X37" s="26">
        <v>173655</v>
      </c>
      <c r="Y37" s="26">
        <v>102068</v>
      </c>
      <c r="Z37" s="26">
        <v>80572</v>
      </c>
      <c r="AA37" s="26">
        <v>108710.337</v>
      </c>
      <c r="AB37" s="26">
        <v>145655.306</v>
      </c>
      <c r="AC37" s="26">
        <v>126196.442</v>
      </c>
    </row>
    <row r="38" spans="1:29" s="13" customFormat="1" ht="15" customHeight="1">
      <c r="A38" s="118"/>
      <c r="B38" s="22"/>
      <c r="C38" s="160" t="s">
        <v>47</v>
      </c>
      <c r="D38" s="161"/>
      <c r="E38" s="155"/>
      <c r="F38" s="31">
        <v>3536</v>
      </c>
      <c r="G38" s="31">
        <v>3861</v>
      </c>
      <c r="H38" s="31">
        <v>3146</v>
      </c>
      <c r="I38" s="31">
        <v>3578</v>
      </c>
      <c r="J38" s="30">
        <v>4192</v>
      </c>
      <c r="K38" s="50">
        <v>4064</v>
      </c>
      <c r="L38" s="30">
        <v>4144</v>
      </c>
      <c r="M38" s="30">
        <v>4850</v>
      </c>
      <c r="N38" s="30">
        <v>7517</v>
      </c>
      <c r="O38" s="30">
        <v>9368</v>
      </c>
      <c r="P38" s="30">
        <v>13050</v>
      </c>
      <c r="Q38" s="30">
        <v>16043</v>
      </c>
      <c r="R38" s="30">
        <v>19598</v>
      </c>
      <c r="S38" s="30">
        <v>13660</v>
      </c>
      <c r="T38" s="30">
        <v>21359</v>
      </c>
      <c r="U38" s="30">
        <v>31050</v>
      </c>
      <c r="V38" s="26">
        <v>28302</v>
      </c>
      <c r="W38" s="26">
        <v>24729</v>
      </c>
      <c r="X38" s="26">
        <v>24582</v>
      </c>
      <c r="Y38" s="26">
        <v>17571</v>
      </c>
      <c r="Z38" s="26">
        <v>15512</v>
      </c>
      <c r="AA38" s="26">
        <v>20272.873</v>
      </c>
      <c r="AB38" s="26">
        <v>21995.297</v>
      </c>
      <c r="AC38" s="26">
        <v>21681.155</v>
      </c>
    </row>
    <row r="39" spans="1:29" s="13" customFormat="1" ht="15" customHeight="1">
      <c r="A39" s="118"/>
      <c r="B39" s="22"/>
      <c r="C39" s="160" t="s">
        <v>88</v>
      </c>
      <c r="D39" s="161"/>
      <c r="E39" s="155"/>
      <c r="F39" s="31">
        <v>11476</v>
      </c>
      <c r="G39" s="31">
        <v>11438</v>
      </c>
      <c r="H39" s="31">
        <v>7974</v>
      </c>
      <c r="I39" s="31">
        <v>9796</v>
      </c>
      <c r="J39" s="30">
        <v>12671</v>
      </c>
      <c r="K39" s="50">
        <v>12070</v>
      </c>
      <c r="L39" s="30">
        <v>13128</v>
      </c>
      <c r="M39" s="30">
        <v>15422</v>
      </c>
      <c r="N39" s="30">
        <v>19353</v>
      </c>
      <c r="O39" s="30">
        <v>22727</v>
      </c>
      <c r="P39" s="30">
        <v>25201</v>
      </c>
      <c r="Q39" s="30">
        <v>29172</v>
      </c>
      <c r="R39" s="30">
        <v>33115</v>
      </c>
      <c r="S39" s="30">
        <v>28708</v>
      </c>
      <c r="T39" s="30">
        <v>37667</v>
      </c>
      <c r="U39" s="30">
        <v>44188</v>
      </c>
      <c r="V39" s="26">
        <v>43757</v>
      </c>
      <c r="W39" s="26">
        <v>43177</v>
      </c>
      <c r="X39" s="26">
        <v>43858</v>
      </c>
      <c r="Y39" s="26">
        <v>39579</v>
      </c>
      <c r="Z39" s="26">
        <v>39067</v>
      </c>
      <c r="AA39" s="26">
        <v>44023.41</v>
      </c>
      <c r="AB39" s="26">
        <v>49992.318</v>
      </c>
      <c r="AC39" s="26">
        <v>47012.54</v>
      </c>
    </row>
    <row r="40" spans="1:29" s="13" customFormat="1" ht="15" customHeight="1">
      <c r="A40" s="118"/>
      <c r="B40" s="22"/>
      <c r="C40" s="160" t="s">
        <v>48</v>
      </c>
      <c r="D40" s="161"/>
      <c r="E40" s="155"/>
      <c r="F40" s="31">
        <v>7188</v>
      </c>
      <c r="G40" s="31">
        <v>6256</v>
      </c>
      <c r="H40" s="31">
        <v>3319</v>
      </c>
      <c r="I40" s="31">
        <v>4750</v>
      </c>
      <c r="J40" s="30">
        <v>6007</v>
      </c>
      <c r="K40" s="50">
        <v>5030</v>
      </c>
      <c r="L40" s="30">
        <v>6268</v>
      </c>
      <c r="M40" s="30">
        <v>8205</v>
      </c>
      <c r="N40" s="30">
        <v>13251</v>
      </c>
      <c r="O40" s="30">
        <v>16408</v>
      </c>
      <c r="P40" s="30">
        <v>17701</v>
      </c>
      <c r="Q40" s="30">
        <v>24076</v>
      </c>
      <c r="R40" s="30">
        <v>37072</v>
      </c>
      <c r="S40" s="30">
        <v>21561</v>
      </c>
      <c r="T40" s="31">
        <v>27312</v>
      </c>
      <c r="U40" s="31">
        <v>30351</v>
      </c>
      <c r="V40" s="26">
        <v>26334</v>
      </c>
      <c r="W40" s="26">
        <v>24573</v>
      </c>
      <c r="X40" s="26">
        <v>27014</v>
      </c>
      <c r="Y40" s="26">
        <v>21153</v>
      </c>
      <c r="Z40" s="26">
        <v>18854</v>
      </c>
      <c r="AA40" s="26">
        <v>20320.717</v>
      </c>
      <c r="AB40" s="26">
        <v>19715.624</v>
      </c>
      <c r="AC40" s="26">
        <v>19775.49</v>
      </c>
    </row>
    <row r="41" spans="1:29" s="13" customFormat="1" ht="15" customHeight="1">
      <c r="A41" s="118"/>
      <c r="B41" s="22"/>
      <c r="C41" s="160" t="s">
        <v>89</v>
      </c>
      <c r="D41" s="161"/>
      <c r="E41" s="155"/>
      <c r="F41" s="31">
        <v>4319</v>
      </c>
      <c r="G41" s="31">
        <v>4664</v>
      </c>
      <c r="H41" s="31">
        <v>3347</v>
      </c>
      <c r="I41" s="31">
        <v>4016</v>
      </c>
      <c r="J41" s="30">
        <v>4845</v>
      </c>
      <c r="K41" s="50">
        <v>4223</v>
      </c>
      <c r="L41" s="30">
        <v>4343</v>
      </c>
      <c r="M41" s="30">
        <v>5279</v>
      </c>
      <c r="N41" s="30">
        <v>7766</v>
      </c>
      <c r="O41" s="30">
        <v>8600</v>
      </c>
      <c r="P41" s="30">
        <v>12329</v>
      </c>
      <c r="Q41" s="30">
        <v>14306</v>
      </c>
      <c r="R41" s="30">
        <v>13359</v>
      </c>
      <c r="S41" s="30">
        <v>9111</v>
      </c>
      <c r="T41" s="30">
        <v>12618</v>
      </c>
      <c r="U41" s="30">
        <v>15089</v>
      </c>
      <c r="V41" s="26">
        <v>12563</v>
      </c>
      <c r="W41" s="26">
        <v>12474</v>
      </c>
      <c r="X41" s="26">
        <v>12776</v>
      </c>
      <c r="Y41" s="26">
        <v>11548</v>
      </c>
      <c r="Z41" s="26">
        <v>10716</v>
      </c>
      <c r="AA41" s="26">
        <v>12062.361</v>
      </c>
      <c r="AB41" s="26">
        <v>12770.358</v>
      </c>
      <c r="AC41" s="26">
        <v>12006.282</v>
      </c>
    </row>
    <row r="42" spans="1:29" s="13" customFormat="1" ht="15" customHeight="1">
      <c r="A42" s="118"/>
      <c r="B42" s="22"/>
      <c r="C42" s="160" t="s">
        <v>126</v>
      </c>
      <c r="D42" s="161"/>
      <c r="E42" s="155"/>
      <c r="F42" s="31">
        <v>25893</v>
      </c>
      <c r="G42" s="31">
        <v>20448</v>
      </c>
      <c r="H42" s="31">
        <v>10492</v>
      </c>
      <c r="I42" s="31">
        <v>13514</v>
      </c>
      <c r="J42" s="30">
        <v>18426</v>
      </c>
      <c r="K42" s="50">
        <v>15264</v>
      </c>
      <c r="L42" s="30">
        <v>17999</v>
      </c>
      <c r="M42" s="30">
        <v>21704</v>
      </c>
      <c r="N42" s="30">
        <v>28224</v>
      </c>
      <c r="O42" s="30">
        <v>31260</v>
      </c>
      <c r="P42" s="30">
        <v>35346</v>
      </c>
      <c r="Q42" s="30">
        <v>39293</v>
      </c>
      <c r="R42" s="30">
        <v>40041</v>
      </c>
      <c r="S42" s="30">
        <v>33618</v>
      </c>
      <c r="T42" s="30">
        <v>47656</v>
      </c>
      <c r="U42" s="30">
        <v>50539</v>
      </c>
      <c r="V42" s="26">
        <v>49848</v>
      </c>
      <c r="W42" s="26">
        <v>50113</v>
      </c>
      <c r="X42" s="26">
        <v>50814</v>
      </c>
      <c r="Y42" s="26">
        <v>49102</v>
      </c>
      <c r="Z42" s="26">
        <v>47813</v>
      </c>
      <c r="AA42" s="26">
        <v>63075.924</v>
      </c>
      <c r="AB42" s="26">
        <v>60490.542</v>
      </c>
      <c r="AC42" s="26">
        <v>50688.698</v>
      </c>
    </row>
    <row r="43" spans="1:29" s="13" customFormat="1" ht="15" customHeight="1">
      <c r="A43" s="118"/>
      <c r="B43" s="22"/>
      <c r="C43" s="160" t="s">
        <v>42</v>
      </c>
      <c r="D43" s="161"/>
      <c r="E43" s="155"/>
      <c r="F43" s="31">
        <v>26474</v>
      </c>
      <c r="G43" s="31">
        <v>28592</v>
      </c>
      <c r="H43" s="31">
        <v>21583</v>
      </c>
      <c r="I43" s="31">
        <v>31673</v>
      </c>
      <c r="J43" s="30">
        <v>42411</v>
      </c>
      <c r="K43" s="50">
        <v>33331.704</v>
      </c>
      <c r="L43" s="30">
        <v>35903</v>
      </c>
      <c r="M43" s="30">
        <v>42332</v>
      </c>
      <c r="N43" s="30">
        <v>49713</v>
      </c>
      <c r="O43" s="30">
        <v>54564</v>
      </c>
      <c r="P43" s="30">
        <v>59665</v>
      </c>
      <c r="Q43" s="30">
        <v>66984</v>
      </c>
      <c r="R43" s="30">
        <v>70448</v>
      </c>
      <c r="S43" s="30">
        <v>59782</v>
      </c>
      <c r="T43" s="31">
        <v>73320</v>
      </c>
      <c r="U43" s="31">
        <v>80057</v>
      </c>
      <c r="V43" s="26">
        <v>76332</v>
      </c>
      <c r="W43" s="26">
        <v>80917</v>
      </c>
      <c r="X43" s="26">
        <v>84464</v>
      </c>
      <c r="Y43" s="26">
        <v>87460</v>
      </c>
      <c r="Z43" s="26">
        <v>84870</v>
      </c>
      <c r="AA43" s="26">
        <v>95800.246</v>
      </c>
      <c r="AB43" s="26">
        <v>100371.027</v>
      </c>
      <c r="AC43" s="26">
        <v>100422.094</v>
      </c>
    </row>
    <row r="44" spans="1:29" s="13" customFormat="1" ht="15" customHeight="1">
      <c r="A44" s="119"/>
      <c r="B44" s="22"/>
      <c r="C44" s="160" t="s">
        <v>44</v>
      </c>
      <c r="D44" s="161"/>
      <c r="E44" s="156"/>
      <c r="F44" s="31">
        <f>F35-SUM(F36:F43)</f>
        <v>43436</v>
      </c>
      <c r="G44" s="31">
        <f>G35-SUM(G36:G43)</f>
        <v>39043</v>
      </c>
      <c r="H44" s="31">
        <f>H35-SUM(H36:H43)</f>
        <v>22735</v>
      </c>
      <c r="I44" s="31">
        <f>I35-SUM(I36:I43)</f>
        <v>27452</v>
      </c>
      <c r="J44" s="31">
        <f aca="true" t="shared" si="25" ref="J44:Q44">J35-SUM(J36:J43)</f>
        <v>31690</v>
      </c>
      <c r="K44" s="31">
        <f t="shared" si="25"/>
        <v>30796.296000000002</v>
      </c>
      <c r="L44" s="31">
        <f t="shared" si="25"/>
        <v>35536</v>
      </c>
      <c r="M44" s="31">
        <f t="shared" si="25"/>
        <v>39946</v>
      </c>
      <c r="N44" s="31">
        <f t="shared" si="25"/>
        <v>45567</v>
      </c>
      <c r="O44" s="31">
        <f t="shared" si="25"/>
        <v>48459</v>
      </c>
      <c r="P44" s="31">
        <v>56748</v>
      </c>
      <c r="Q44" s="31">
        <f t="shared" si="25"/>
        <v>67596</v>
      </c>
      <c r="R44" s="31">
        <f aca="true" t="shared" si="26" ref="R44:W44">R35-SUM(R36:R43)</f>
        <v>73318</v>
      </c>
      <c r="S44" s="31">
        <f t="shared" si="26"/>
        <v>60752</v>
      </c>
      <c r="T44" s="31">
        <f t="shared" si="26"/>
        <v>78105</v>
      </c>
      <c r="U44" s="31">
        <f t="shared" si="26"/>
        <v>93711</v>
      </c>
      <c r="V44" s="31">
        <f t="shared" si="26"/>
        <v>90247</v>
      </c>
      <c r="W44" s="31">
        <f t="shared" si="26"/>
        <v>93241</v>
      </c>
      <c r="X44" s="31">
        <f aca="true" t="shared" si="27" ref="X44:AC44">X35-SUM(X36:X43)</f>
        <v>100414</v>
      </c>
      <c r="Y44" s="31">
        <f t="shared" si="27"/>
        <v>101089</v>
      </c>
      <c r="Z44" s="26">
        <f t="shared" si="27"/>
        <v>102617</v>
      </c>
      <c r="AA44" s="26">
        <f t="shared" si="27"/>
        <v>108206.62199999997</v>
      </c>
      <c r="AB44" s="26">
        <f t="shared" si="27"/>
        <v>117446.93499999994</v>
      </c>
      <c r="AC44" s="26">
        <f t="shared" si="27"/>
        <v>118646.19200000004</v>
      </c>
    </row>
    <row r="45" spans="1:29" s="13" customFormat="1" ht="15" customHeight="1">
      <c r="A45" s="162">
        <v>12</v>
      </c>
      <c r="B45" s="21" t="s">
        <v>49</v>
      </c>
      <c r="C45" s="161" t="s">
        <v>39</v>
      </c>
      <c r="D45" s="122"/>
      <c r="E45" s="151" t="s">
        <v>79</v>
      </c>
      <c r="F45" s="31">
        <v>4835.402</v>
      </c>
      <c r="G45" s="31">
        <v>4090.618</v>
      </c>
      <c r="H45" s="31">
        <v>4838.403</v>
      </c>
      <c r="I45" s="31">
        <v>3433.809</v>
      </c>
      <c r="J45" s="31">
        <v>5408.833</v>
      </c>
      <c r="K45" s="40">
        <v>6080.175</v>
      </c>
      <c r="L45" s="31">
        <v>4116.648</v>
      </c>
      <c r="M45" s="31">
        <v>4917.406</v>
      </c>
      <c r="N45" s="31">
        <v>6916.576</v>
      </c>
      <c r="O45" s="31">
        <v>7436.716</v>
      </c>
      <c r="P45" s="31">
        <v>12000.625</v>
      </c>
      <c r="Q45" s="31">
        <v>23131.577</v>
      </c>
      <c r="R45" s="31">
        <v>24308.233</v>
      </c>
      <c r="S45" s="31">
        <v>20961.345</v>
      </c>
      <c r="T45" s="30">
        <v>25597.851</v>
      </c>
      <c r="U45" s="30">
        <v>29536.157</v>
      </c>
      <c r="V45" s="26">
        <v>29628.295</v>
      </c>
      <c r="W45" s="26">
        <v>31160.815</v>
      </c>
      <c r="X45" s="26">
        <v>28593.181</v>
      </c>
      <c r="Y45" s="26">
        <v>30373.807</v>
      </c>
      <c r="Z45" s="26">
        <v>39791.406</v>
      </c>
      <c r="AA45" s="26">
        <v>44718.993</v>
      </c>
      <c r="AB45" s="26">
        <v>51099.012</v>
      </c>
      <c r="AC45" s="26">
        <v>61847.125</v>
      </c>
    </row>
    <row r="46" spans="1:29" s="13" customFormat="1" ht="15" customHeight="1">
      <c r="A46" s="118"/>
      <c r="B46" s="23"/>
      <c r="C46" s="122" t="s">
        <v>83</v>
      </c>
      <c r="D46" s="122"/>
      <c r="E46" s="152"/>
      <c r="F46" s="31">
        <v>2193.455</v>
      </c>
      <c r="G46" s="31">
        <v>1962.912</v>
      </c>
      <c r="H46" s="31">
        <v>2031.251</v>
      </c>
      <c r="I46" s="31">
        <v>1341.139</v>
      </c>
      <c r="J46" s="31">
        <v>1759.034</v>
      </c>
      <c r="K46" s="40">
        <v>1862.291</v>
      </c>
      <c r="L46" s="31">
        <v>1971.488</v>
      </c>
      <c r="M46" s="31">
        <v>2779.521</v>
      </c>
      <c r="N46" s="31">
        <v>9357.453</v>
      </c>
      <c r="O46" s="31">
        <v>4468.065</v>
      </c>
      <c r="P46" s="31">
        <v>6547.82</v>
      </c>
      <c r="Q46" s="31">
        <v>12343.411</v>
      </c>
      <c r="R46" s="31">
        <v>12060.04</v>
      </c>
      <c r="S46" s="31">
        <v>7165.399</v>
      </c>
      <c r="T46" s="31">
        <v>10263.603</v>
      </c>
      <c r="U46" s="31">
        <v>11174.943</v>
      </c>
      <c r="V46" s="26">
        <v>11779.289</v>
      </c>
      <c r="W46" s="26">
        <v>11421.455</v>
      </c>
      <c r="X46" s="26">
        <v>9248.782</v>
      </c>
      <c r="Y46" s="26">
        <v>10738.159</v>
      </c>
      <c r="Z46" s="26">
        <v>11145.907</v>
      </c>
      <c r="AA46" s="26">
        <v>13359.314</v>
      </c>
      <c r="AB46" s="26">
        <v>17524.967</v>
      </c>
      <c r="AC46" s="26">
        <v>19977.656</v>
      </c>
    </row>
    <row r="47" spans="1:29" s="13" customFormat="1" ht="15" customHeight="1">
      <c r="A47" s="118"/>
      <c r="B47" s="23"/>
      <c r="C47" s="160" t="s">
        <v>87</v>
      </c>
      <c r="D47" s="163"/>
      <c r="E47" s="152"/>
      <c r="F47" s="31">
        <v>26.484</v>
      </c>
      <c r="G47" s="31">
        <v>69.088</v>
      </c>
      <c r="H47" s="31">
        <v>21.609</v>
      </c>
      <c r="I47" s="31">
        <v>3.926</v>
      </c>
      <c r="J47" s="31">
        <v>32.841</v>
      </c>
      <c r="K47" s="40">
        <v>24.854</v>
      </c>
      <c r="L47" s="31">
        <v>48.278</v>
      </c>
      <c r="M47" s="31">
        <v>27.609</v>
      </c>
      <c r="N47" s="31">
        <v>38.002</v>
      </c>
      <c r="O47" s="31">
        <v>45.977</v>
      </c>
      <c r="P47" s="31">
        <v>171.947</v>
      </c>
      <c r="Q47" s="31">
        <v>206.443</v>
      </c>
      <c r="R47" s="31">
        <v>184.26</v>
      </c>
      <c r="S47" s="31">
        <v>385.113</v>
      </c>
      <c r="T47" s="31">
        <v>329.721</v>
      </c>
      <c r="U47" s="31">
        <v>509.396</v>
      </c>
      <c r="V47" s="26">
        <v>368.221</v>
      </c>
      <c r="W47" s="26">
        <v>399.693</v>
      </c>
      <c r="X47" s="26">
        <v>1176.747</v>
      </c>
      <c r="Y47" s="26">
        <v>1563.057</v>
      </c>
      <c r="Z47" s="26">
        <v>1108.218</v>
      </c>
      <c r="AA47" s="26">
        <v>660.921</v>
      </c>
      <c r="AB47" s="26">
        <v>958.971</v>
      </c>
      <c r="AC47" s="26">
        <v>589.817</v>
      </c>
    </row>
    <row r="48" spans="1:29" s="13" customFormat="1" ht="15" customHeight="1">
      <c r="A48" s="118"/>
      <c r="B48" s="22"/>
      <c r="C48" s="122" t="s">
        <v>50</v>
      </c>
      <c r="D48" s="122"/>
      <c r="E48" s="152"/>
      <c r="F48" s="31">
        <v>1621.07</v>
      </c>
      <c r="G48" s="31">
        <v>971.614</v>
      </c>
      <c r="H48" s="31">
        <v>997.853</v>
      </c>
      <c r="I48" s="31">
        <v>1421.297</v>
      </c>
      <c r="J48" s="31">
        <v>1543.035</v>
      </c>
      <c r="K48" s="40">
        <v>1891.689</v>
      </c>
      <c r="L48" s="31">
        <v>614.064</v>
      </c>
      <c r="M48" s="31">
        <v>1109.037</v>
      </c>
      <c r="N48" s="31">
        <v>1442.826</v>
      </c>
      <c r="O48" s="31">
        <v>1307.207</v>
      </c>
      <c r="P48" s="31">
        <v>2310.298</v>
      </c>
      <c r="Q48" s="31">
        <v>3768.241</v>
      </c>
      <c r="R48" s="31">
        <v>5283.787</v>
      </c>
      <c r="S48" s="31">
        <v>6060.33</v>
      </c>
      <c r="T48" s="31">
        <v>4694.337</v>
      </c>
      <c r="U48" s="31">
        <v>8787.591</v>
      </c>
      <c r="V48" s="26">
        <v>6718.977</v>
      </c>
      <c r="W48" s="26">
        <v>6504.703</v>
      </c>
      <c r="X48" s="26">
        <v>7098.123</v>
      </c>
      <c r="Y48" s="26">
        <v>7621.393</v>
      </c>
      <c r="Z48" s="26">
        <v>14976.857</v>
      </c>
      <c r="AA48" s="26">
        <v>15523.511</v>
      </c>
      <c r="AB48" s="26">
        <v>11681.012</v>
      </c>
      <c r="AC48" s="26">
        <v>15930.646</v>
      </c>
    </row>
    <row r="49" spans="1:29" s="13" customFormat="1" ht="15" customHeight="1">
      <c r="A49" s="118"/>
      <c r="B49" s="22"/>
      <c r="C49" s="160" t="s">
        <v>51</v>
      </c>
      <c r="D49" s="161"/>
      <c r="E49" s="152"/>
      <c r="F49" s="31">
        <v>289.141</v>
      </c>
      <c r="G49" s="31">
        <v>283.976</v>
      </c>
      <c r="H49" s="31">
        <v>266.996</v>
      </c>
      <c r="I49" s="31">
        <v>257.142</v>
      </c>
      <c r="J49" s="31">
        <v>1509.894</v>
      </c>
      <c r="K49" s="40">
        <v>124.655</v>
      </c>
      <c r="L49" s="31">
        <v>300.8352</v>
      </c>
      <c r="M49" s="31">
        <v>615.435</v>
      </c>
      <c r="N49" s="31">
        <v>612.382</v>
      </c>
      <c r="O49" s="31">
        <v>655.405</v>
      </c>
      <c r="P49" s="31">
        <v>1321.891</v>
      </c>
      <c r="Q49" s="31">
        <v>1501.392</v>
      </c>
      <c r="R49" s="31">
        <v>2217.455</v>
      </c>
      <c r="S49" s="31">
        <v>998.733</v>
      </c>
      <c r="T49" s="31">
        <v>2366.077</v>
      </c>
      <c r="U49" s="31">
        <v>2673.291</v>
      </c>
      <c r="V49" s="26">
        <v>3682.298</v>
      </c>
      <c r="W49" s="26">
        <v>3723.143</v>
      </c>
      <c r="X49" s="26">
        <v>4415.446</v>
      </c>
      <c r="Y49" s="26">
        <v>5552.253</v>
      </c>
      <c r="Z49" s="26">
        <v>6220.517</v>
      </c>
      <c r="AA49" s="26">
        <v>6834.221</v>
      </c>
      <c r="AB49" s="26">
        <v>8307.349</v>
      </c>
      <c r="AC49" s="26">
        <v>10259.305</v>
      </c>
    </row>
    <row r="50" spans="1:29" s="13" customFormat="1" ht="15" customHeight="1">
      <c r="A50" s="118"/>
      <c r="B50" s="22"/>
      <c r="C50" s="122" t="s">
        <v>80</v>
      </c>
      <c r="D50" s="122"/>
      <c r="E50" s="152"/>
      <c r="F50" s="31">
        <v>610.309</v>
      </c>
      <c r="G50" s="31">
        <v>535.671</v>
      </c>
      <c r="H50" s="31">
        <v>1273.297</v>
      </c>
      <c r="I50" s="31">
        <v>312.865</v>
      </c>
      <c r="J50" s="31">
        <v>316.263</v>
      </c>
      <c r="K50" s="40">
        <v>2137.41</v>
      </c>
      <c r="L50" s="31">
        <v>1080.322</v>
      </c>
      <c r="M50" s="31">
        <v>263.437</v>
      </c>
      <c r="N50" s="31">
        <v>739.799</v>
      </c>
      <c r="O50" s="31">
        <v>672.49</v>
      </c>
      <c r="P50" s="31">
        <v>1228.951</v>
      </c>
      <c r="Q50" s="31">
        <v>4523.441</v>
      </c>
      <c r="R50" s="31">
        <v>3438.435</v>
      </c>
      <c r="S50" s="31">
        <v>5356.672</v>
      </c>
      <c r="T50" s="31">
        <v>6251.285</v>
      </c>
      <c r="U50" s="31">
        <v>4443.279</v>
      </c>
      <c r="V50" s="26">
        <v>4235.029</v>
      </c>
      <c r="W50" s="26">
        <v>5464.51</v>
      </c>
      <c r="X50" s="26">
        <v>4284.492</v>
      </c>
      <c r="Y50" s="26">
        <v>3495.908</v>
      </c>
      <c r="Z50" s="26">
        <v>4540.005</v>
      </c>
      <c r="AA50" s="26">
        <v>7160.667</v>
      </c>
      <c r="AB50" s="26">
        <v>11799.597</v>
      </c>
      <c r="AC50" s="26">
        <v>13555.267</v>
      </c>
    </row>
    <row r="51" spans="1:29" s="13" customFormat="1" ht="15" customHeight="1">
      <c r="A51" s="119"/>
      <c r="B51" s="24"/>
      <c r="C51" s="122" t="s">
        <v>44</v>
      </c>
      <c r="D51" s="122"/>
      <c r="E51" s="153"/>
      <c r="F51" s="31">
        <f>F45-SUM(F46:F50)</f>
        <v>94.94300000000021</v>
      </c>
      <c r="G51" s="31">
        <f aca="true" t="shared" si="28" ref="G51:W51">G45-SUM(G46:G50)</f>
        <v>267.3569999999995</v>
      </c>
      <c r="H51" s="31">
        <f t="shared" si="28"/>
        <v>247.39699999999993</v>
      </c>
      <c r="I51" s="31">
        <f t="shared" si="28"/>
        <v>97.44000000000051</v>
      </c>
      <c r="J51" s="31">
        <f t="shared" si="28"/>
        <v>247.76599999999962</v>
      </c>
      <c r="K51" s="31">
        <f t="shared" si="28"/>
        <v>39.27600000000075</v>
      </c>
      <c r="L51" s="31">
        <f t="shared" si="28"/>
        <v>101.66080000000056</v>
      </c>
      <c r="M51" s="31">
        <f t="shared" si="28"/>
        <v>122.36699999999928</v>
      </c>
      <c r="N51" s="31">
        <f t="shared" si="28"/>
        <v>-5273.8859999999995</v>
      </c>
      <c r="O51" s="31">
        <f t="shared" si="28"/>
        <v>287.572000000001</v>
      </c>
      <c r="P51" s="31">
        <f t="shared" si="28"/>
        <v>419.71800000000076</v>
      </c>
      <c r="Q51" s="31">
        <f t="shared" si="28"/>
        <v>788.6490000000013</v>
      </c>
      <c r="R51" s="31">
        <f t="shared" si="28"/>
        <v>1124.2559999999976</v>
      </c>
      <c r="S51" s="31">
        <f t="shared" si="28"/>
        <v>995.0980000000018</v>
      </c>
      <c r="T51" s="31">
        <f t="shared" si="28"/>
        <v>1692.8279999999977</v>
      </c>
      <c r="U51" s="31">
        <f t="shared" si="28"/>
        <v>1947.6569999999992</v>
      </c>
      <c r="V51" s="31">
        <f t="shared" si="28"/>
        <v>2844.4809999999998</v>
      </c>
      <c r="W51" s="31">
        <f t="shared" si="28"/>
        <v>3647.310999999998</v>
      </c>
      <c r="X51" s="31">
        <f aca="true" t="shared" si="29" ref="X51:AC51">X45-SUM(X46:X50)</f>
        <v>2369.591000000004</v>
      </c>
      <c r="Y51" s="31">
        <f t="shared" si="29"/>
        <v>1403.0370000000003</v>
      </c>
      <c r="Z51" s="31">
        <f t="shared" si="29"/>
        <v>1799.9020000000091</v>
      </c>
      <c r="AA51" s="31">
        <f t="shared" si="29"/>
        <v>1180.359000000004</v>
      </c>
      <c r="AB51" s="31">
        <f t="shared" si="29"/>
        <v>827.1159999999945</v>
      </c>
      <c r="AC51" s="31">
        <f t="shared" si="29"/>
        <v>1534.434000000001</v>
      </c>
    </row>
    <row r="52" spans="1:29" s="3" customFormat="1" ht="15" customHeight="1">
      <c r="A52" s="117">
        <v>13</v>
      </c>
      <c r="B52" s="164" t="s">
        <v>84</v>
      </c>
      <c r="C52" s="167" t="s">
        <v>134</v>
      </c>
      <c r="D52" s="168"/>
      <c r="E52" s="157" t="s">
        <v>85</v>
      </c>
      <c r="F52" s="28">
        <v>165.136</v>
      </c>
      <c r="G52" s="28">
        <v>181.058</v>
      </c>
      <c r="H52" s="28">
        <v>166.265</v>
      </c>
      <c r="I52" s="28">
        <v>181.651</v>
      </c>
      <c r="J52" s="28">
        <v>193.24</v>
      </c>
      <c r="K52" s="41">
        <v>198.865</v>
      </c>
      <c r="L52" s="28">
        <v>209.29</v>
      </c>
      <c r="M52" s="28">
        <v>215.772</v>
      </c>
      <c r="N52" s="28">
        <v>220.756</v>
      </c>
      <c r="O52" s="28">
        <v>229.301</v>
      </c>
      <c r="P52" s="28">
        <v>234.062</v>
      </c>
      <c r="Q52" s="28">
        <v>236.678</v>
      </c>
      <c r="R52" s="28">
        <v>240.994</v>
      </c>
      <c r="S52" s="28">
        <v>243.5</v>
      </c>
      <c r="T52" s="28">
        <v>264.053</v>
      </c>
      <c r="U52" s="28">
        <v>276.997</v>
      </c>
      <c r="V52" s="42">
        <v>278.325</v>
      </c>
      <c r="W52" s="42">
        <v>279.623</v>
      </c>
      <c r="X52" s="42">
        <v>282.423</v>
      </c>
      <c r="Y52" s="42">
        <v>286.932</v>
      </c>
      <c r="Z52" s="42">
        <v>293.778</v>
      </c>
      <c r="AA52" s="42">
        <v>302.066</v>
      </c>
      <c r="AB52" s="42">
        <v>307.501</v>
      </c>
      <c r="AC52" s="42"/>
    </row>
    <row r="53" spans="1:29" s="3" customFormat="1" ht="15" customHeight="1">
      <c r="A53" s="118"/>
      <c r="B53" s="165"/>
      <c r="C53" s="127" t="s">
        <v>52</v>
      </c>
      <c r="D53" s="128"/>
      <c r="E53" s="158"/>
      <c r="F53" s="42">
        <v>32.1</v>
      </c>
      <c r="G53" s="42">
        <v>34.927</v>
      </c>
      <c r="H53" s="42">
        <v>36.051</v>
      </c>
      <c r="I53" s="42">
        <v>38.157</v>
      </c>
      <c r="J53" s="42">
        <v>42.925</v>
      </c>
      <c r="K53" s="43">
        <v>45.724</v>
      </c>
      <c r="L53" s="42">
        <v>49.131</v>
      </c>
      <c r="M53" s="42">
        <v>51.124</v>
      </c>
      <c r="N53" s="42">
        <v>53.198</v>
      </c>
      <c r="O53" s="42">
        <v>54.795</v>
      </c>
      <c r="P53" s="28">
        <v>56.652</v>
      </c>
      <c r="Q53" s="28">
        <v>59.653</v>
      </c>
      <c r="R53" s="28">
        <v>66.1</v>
      </c>
      <c r="S53" s="28">
        <v>68.595</v>
      </c>
      <c r="T53" s="28">
        <v>77.142</v>
      </c>
      <c r="U53" s="28">
        <v>83.687</v>
      </c>
      <c r="V53" s="42">
        <v>80.636</v>
      </c>
      <c r="W53" s="42">
        <v>81.544</v>
      </c>
      <c r="X53" s="42">
        <v>84.399</v>
      </c>
      <c r="Y53" s="42">
        <v>85.401</v>
      </c>
      <c r="Z53" s="42">
        <v>81.499</v>
      </c>
      <c r="AA53" s="42">
        <v>86.177</v>
      </c>
      <c r="AB53" s="42">
        <v>86.651</v>
      </c>
      <c r="AC53" s="42"/>
    </row>
    <row r="54" spans="1:29" s="3" customFormat="1" ht="15" customHeight="1">
      <c r="A54" s="118"/>
      <c r="B54" s="165"/>
      <c r="C54" s="127" t="s">
        <v>53</v>
      </c>
      <c r="D54" s="128"/>
      <c r="E54" s="158"/>
      <c r="F54" s="42">
        <v>99.923</v>
      </c>
      <c r="G54" s="42">
        <v>109.372</v>
      </c>
      <c r="H54" s="42">
        <v>90.904</v>
      </c>
      <c r="I54" s="42">
        <v>97.556</v>
      </c>
      <c r="J54" s="42">
        <v>100.618</v>
      </c>
      <c r="K54" s="43">
        <v>100.827</v>
      </c>
      <c r="L54" s="42">
        <v>103.034</v>
      </c>
      <c r="M54" s="42">
        <v>103.073</v>
      </c>
      <c r="N54" s="42">
        <v>101.085</v>
      </c>
      <c r="O54" s="42">
        <v>102.197</v>
      </c>
      <c r="P54" s="42">
        <v>102.555</v>
      </c>
      <c r="Q54" s="42">
        <v>105.718</v>
      </c>
      <c r="R54" s="42">
        <v>100.373</v>
      </c>
      <c r="S54" s="28">
        <v>102.534</v>
      </c>
      <c r="T54" s="42">
        <v>104.499</v>
      </c>
      <c r="U54" s="42">
        <v>105.459</v>
      </c>
      <c r="V54" s="42">
        <v>106.134</v>
      </c>
      <c r="W54" s="42">
        <v>105.515</v>
      </c>
      <c r="X54" s="42">
        <v>104.643</v>
      </c>
      <c r="Y54" s="42">
        <v>109.09</v>
      </c>
      <c r="Z54" s="42">
        <v>117.605</v>
      </c>
      <c r="AA54" s="42">
        <v>119.4</v>
      </c>
      <c r="AB54" s="42">
        <v>118.521</v>
      </c>
      <c r="AC54" s="42"/>
    </row>
    <row r="55" spans="1:29" s="3" customFormat="1" ht="15" customHeight="1">
      <c r="A55" s="118"/>
      <c r="B55" s="165"/>
      <c r="C55" s="127" t="s">
        <v>54</v>
      </c>
      <c r="D55" s="128"/>
      <c r="E55" s="158"/>
      <c r="F55" s="42">
        <v>1.3</v>
      </c>
      <c r="G55" s="42">
        <v>1.351</v>
      </c>
      <c r="H55" s="42">
        <v>1.525</v>
      </c>
      <c r="I55" s="42">
        <v>1.517</v>
      </c>
      <c r="J55" s="42">
        <v>1.402</v>
      </c>
      <c r="K55" s="43">
        <v>1.038</v>
      </c>
      <c r="L55" s="42">
        <v>1.327</v>
      </c>
      <c r="M55" s="42">
        <v>1.722</v>
      </c>
      <c r="N55" s="42">
        <v>1.465</v>
      </c>
      <c r="O55" s="42">
        <v>1.297</v>
      </c>
      <c r="P55" s="42">
        <v>1.305</v>
      </c>
      <c r="Q55" s="42">
        <v>1.084</v>
      </c>
      <c r="R55" s="42">
        <v>1.194</v>
      </c>
      <c r="S55" s="28">
        <v>1.213</v>
      </c>
      <c r="T55" s="42">
        <v>1.391</v>
      </c>
      <c r="U55" s="42">
        <v>1.684</v>
      </c>
      <c r="V55" s="42">
        <v>1.615</v>
      </c>
      <c r="W55" s="42">
        <v>1.771</v>
      </c>
      <c r="X55" s="42">
        <v>1.65</v>
      </c>
      <c r="Y55" s="42">
        <v>1.223</v>
      </c>
      <c r="Z55" s="42">
        <v>1.4</v>
      </c>
      <c r="AA55" s="42">
        <v>1.49</v>
      </c>
      <c r="AB55" s="42">
        <v>1.549</v>
      </c>
      <c r="AC55" s="42"/>
    </row>
    <row r="56" spans="1:29" s="3" customFormat="1" ht="15" customHeight="1">
      <c r="A56" s="118"/>
      <c r="B56" s="165"/>
      <c r="C56" s="127" t="s">
        <v>55</v>
      </c>
      <c r="D56" s="128"/>
      <c r="E56" s="158"/>
      <c r="F56" s="42">
        <v>18.481</v>
      </c>
      <c r="G56" s="42">
        <v>19.271</v>
      </c>
      <c r="H56" s="42">
        <v>22.422</v>
      </c>
      <c r="I56" s="42">
        <v>25.766</v>
      </c>
      <c r="J56" s="42">
        <v>27.241</v>
      </c>
      <c r="K56" s="43">
        <v>28.033</v>
      </c>
      <c r="L56" s="42">
        <v>29.776</v>
      </c>
      <c r="M56" s="42">
        <v>32.418</v>
      </c>
      <c r="N56" s="42">
        <v>32.679</v>
      </c>
      <c r="O56" s="42">
        <v>36.695</v>
      </c>
      <c r="P56" s="42">
        <v>37.187</v>
      </c>
      <c r="Q56" s="42">
        <v>30.731</v>
      </c>
      <c r="R56" s="42">
        <v>32.456</v>
      </c>
      <c r="S56" s="28">
        <v>31.771</v>
      </c>
      <c r="T56" s="42">
        <v>31.948</v>
      </c>
      <c r="U56" s="42">
        <v>33.265</v>
      </c>
      <c r="V56" s="42">
        <v>31.719</v>
      </c>
      <c r="W56" s="42">
        <v>29.283</v>
      </c>
      <c r="X56" s="42">
        <v>33.002</v>
      </c>
      <c r="Y56" s="42">
        <v>34.765</v>
      </c>
      <c r="Z56" s="42">
        <v>34.181</v>
      </c>
      <c r="AA56" s="42">
        <v>31.615</v>
      </c>
      <c r="AB56" s="42">
        <v>28.437</v>
      </c>
      <c r="AC56" s="42"/>
    </row>
    <row r="57" spans="1:29" s="3" customFormat="1" ht="15" customHeight="1">
      <c r="A57" s="118"/>
      <c r="B57" s="165"/>
      <c r="C57" s="127" t="s">
        <v>135</v>
      </c>
      <c r="D57" s="128"/>
      <c r="E57" s="158"/>
      <c r="F57" s="42">
        <v>12.172</v>
      </c>
      <c r="G57" s="42">
        <v>14.792</v>
      </c>
      <c r="H57" s="42">
        <v>13.838</v>
      </c>
      <c r="I57" s="42">
        <v>16.849</v>
      </c>
      <c r="J57" s="42">
        <v>18.924</v>
      </c>
      <c r="K57" s="43">
        <v>20.787</v>
      </c>
      <c r="L57" s="42">
        <v>23.096</v>
      </c>
      <c r="M57" s="42">
        <v>24.194</v>
      </c>
      <c r="N57" s="42">
        <v>28.351</v>
      </c>
      <c r="O57" s="42">
        <v>30.355</v>
      </c>
      <c r="P57" s="42">
        <v>32.004</v>
      </c>
      <c r="Q57" s="42">
        <v>34.663</v>
      </c>
      <c r="R57" s="42">
        <v>35.671</v>
      </c>
      <c r="S57" s="28">
        <v>33.908</v>
      </c>
      <c r="T57" s="28">
        <v>43.008</v>
      </c>
      <c r="U57" s="28">
        <v>46.284</v>
      </c>
      <c r="V57" s="42">
        <v>50.185</v>
      </c>
      <c r="W57" s="42">
        <v>52.523</v>
      </c>
      <c r="X57" s="42">
        <v>47.773</v>
      </c>
      <c r="Y57" s="42">
        <v>43.613</v>
      </c>
      <c r="Z57" s="42">
        <v>45.518</v>
      </c>
      <c r="AA57" s="42">
        <v>47.536</v>
      </c>
      <c r="AB57" s="42">
        <v>55.224</v>
      </c>
      <c r="AC57" s="42"/>
    </row>
    <row r="58" spans="1:29" s="3" customFormat="1" ht="15" customHeight="1">
      <c r="A58" s="118"/>
      <c r="B58" s="165"/>
      <c r="C58" s="127" t="s">
        <v>44</v>
      </c>
      <c r="D58" s="128"/>
      <c r="E58" s="159"/>
      <c r="F58" s="42">
        <v>1.161</v>
      </c>
      <c r="G58" s="42">
        <v>1.344</v>
      </c>
      <c r="H58" s="42">
        <v>1.526</v>
      </c>
      <c r="I58" s="42">
        <v>1.806</v>
      </c>
      <c r="J58" s="42">
        <v>2.13</v>
      </c>
      <c r="K58" s="43">
        <v>2.456</v>
      </c>
      <c r="L58" s="42">
        <v>2.925</v>
      </c>
      <c r="M58" s="42">
        <v>3.241</v>
      </c>
      <c r="N58" s="42">
        <v>3.977</v>
      </c>
      <c r="O58" s="42">
        <v>3.961</v>
      </c>
      <c r="P58" s="42">
        <v>4.358</v>
      </c>
      <c r="Q58" s="42">
        <v>4.828</v>
      </c>
      <c r="R58" s="42">
        <v>5.198</v>
      </c>
      <c r="S58" s="28">
        <v>5.48</v>
      </c>
      <c r="T58" s="28">
        <v>6.064</v>
      </c>
      <c r="U58" s="28">
        <v>6.617</v>
      </c>
      <c r="V58" s="42">
        <v>8.036</v>
      </c>
      <c r="W58" s="42">
        <v>8.987</v>
      </c>
      <c r="X58" s="42">
        <v>10.956</v>
      </c>
      <c r="Y58" s="42">
        <v>12.839</v>
      </c>
      <c r="Z58" s="42">
        <v>13.575</v>
      </c>
      <c r="AA58" s="42">
        <v>15.848</v>
      </c>
      <c r="AB58" s="42">
        <v>17.119</v>
      </c>
      <c r="AC58" s="42"/>
    </row>
    <row r="59" spans="1:29" s="13" customFormat="1" ht="15" customHeight="1">
      <c r="A59" s="119"/>
      <c r="B59" s="166"/>
      <c r="C59" s="160" t="s">
        <v>56</v>
      </c>
      <c r="D59" s="161"/>
      <c r="E59" s="16" t="s">
        <v>86</v>
      </c>
      <c r="F59" s="31">
        <v>205493.554</v>
      </c>
      <c r="G59" s="31">
        <v>224444.6</v>
      </c>
      <c r="H59" s="31">
        <v>215300.419</v>
      </c>
      <c r="I59" s="31">
        <v>239324.733</v>
      </c>
      <c r="J59" s="30">
        <v>266399.508</v>
      </c>
      <c r="K59" s="50">
        <v>285223.757</v>
      </c>
      <c r="L59" s="30">
        <v>306474.064</v>
      </c>
      <c r="M59" s="30">
        <v>322451.697</v>
      </c>
      <c r="N59" s="30">
        <v>342147.967</v>
      </c>
      <c r="O59" s="30">
        <v>364638</v>
      </c>
      <c r="P59" s="30">
        <v>381180.709</v>
      </c>
      <c r="Q59" s="30">
        <v>403125</v>
      </c>
      <c r="R59" s="30">
        <v>422355</v>
      </c>
      <c r="S59" s="26">
        <v>433604</v>
      </c>
      <c r="T59" s="26">
        <v>474660</v>
      </c>
      <c r="U59" s="26">
        <v>496893</v>
      </c>
      <c r="V59" s="26">
        <v>509574</v>
      </c>
      <c r="W59" s="26">
        <v>517148</v>
      </c>
      <c r="X59" s="26">
        <v>521971</v>
      </c>
      <c r="Y59" s="26">
        <v>528091</v>
      </c>
      <c r="Z59" s="26">
        <v>540441</v>
      </c>
      <c r="AA59" s="26">
        <v>553530</v>
      </c>
      <c r="AB59" s="26">
        <v>570647</v>
      </c>
      <c r="AC59" s="26">
        <v>563043</v>
      </c>
    </row>
    <row r="60" ht="3.75" customHeight="1"/>
    <row r="61" spans="1:2" ht="14.25">
      <c r="A61" s="13" t="s">
        <v>57</v>
      </c>
      <c r="B61" s="44" t="s">
        <v>131</v>
      </c>
    </row>
    <row r="62" spans="1:19" ht="14.25">
      <c r="A62" s="13"/>
      <c r="B62" s="44" t="s">
        <v>132</v>
      </c>
      <c r="Q62" s="80"/>
      <c r="R62" s="80"/>
      <c r="S62" s="80"/>
    </row>
    <row r="63" spans="1:2" ht="14.25">
      <c r="A63" s="13"/>
      <c r="B63" s="45" t="s">
        <v>133</v>
      </c>
    </row>
    <row r="64" spans="1:2" ht="13.5">
      <c r="A64" s="18" t="s">
        <v>58</v>
      </c>
      <c r="B64" s="19" t="s">
        <v>138</v>
      </c>
    </row>
  </sheetData>
  <sheetProtection/>
  <mergeCells count="50">
    <mergeCell ref="C59:D59"/>
    <mergeCell ref="C51:D51"/>
    <mergeCell ref="A52:A59"/>
    <mergeCell ref="B52:B59"/>
    <mergeCell ref="C52:D52"/>
    <mergeCell ref="C53:D53"/>
    <mergeCell ref="C54:D54"/>
    <mergeCell ref="C55:D55"/>
    <mergeCell ref="C56:D56"/>
    <mergeCell ref="C57:D57"/>
    <mergeCell ref="C58:D58"/>
    <mergeCell ref="C41:D41"/>
    <mergeCell ref="C42:D42"/>
    <mergeCell ref="C43:D43"/>
    <mergeCell ref="C44:D44"/>
    <mergeCell ref="C37:D37"/>
    <mergeCell ref="C38:D38"/>
    <mergeCell ref="C39:D39"/>
    <mergeCell ref="C40:D40"/>
    <mergeCell ref="A45:A51"/>
    <mergeCell ref="C45:D45"/>
    <mergeCell ref="C46:D46"/>
    <mergeCell ref="C48:D48"/>
    <mergeCell ref="C49:D49"/>
    <mergeCell ref="C50:D50"/>
    <mergeCell ref="C47:D47"/>
    <mergeCell ref="B2:D2"/>
    <mergeCell ref="A3:A44"/>
    <mergeCell ref="C3:D3"/>
    <mergeCell ref="C4:D4"/>
    <mergeCell ref="C5:D5"/>
    <mergeCell ref="C6:D6"/>
    <mergeCell ref="C7:D7"/>
    <mergeCell ref="C26:D26"/>
    <mergeCell ref="C29:D29"/>
    <mergeCell ref="C30:D30"/>
    <mergeCell ref="C27:D27"/>
    <mergeCell ref="C28:D28"/>
    <mergeCell ref="C35:D35"/>
    <mergeCell ref="C36:D36"/>
    <mergeCell ref="C31:D31"/>
    <mergeCell ref="C32:D32"/>
    <mergeCell ref="C33:D33"/>
    <mergeCell ref="C34:D34"/>
    <mergeCell ref="E3:E6"/>
    <mergeCell ref="E8:E25"/>
    <mergeCell ref="E26:E34"/>
    <mergeCell ref="E35:E44"/>
    <mergeCell ref="E45:E51"/>
    <mergeCell ref="E52:E58"/>
  </mergeCells>
  <printOptions/>
  <pageMargins left="0.21" right="0.2" top="0.34" bottom="0.2" header="0.28" footer="0.27"/>
  <pageSetup fitToHeight="1" fitToWidth="1" horizontalDpi="1200" verticalDpi="12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jumsoonlee</dc:creator>
  <cp:keywords/>
  <dc:description/>
  <cp:lastModifiedBy>ERINA</cp:lastModifiedBy>
  <cp:lastPrinted>2021-02-18T08:00:53Z</cp:lastPrinted>
  <dcterms:created xsi:type="dcterms:W3CDTF">2005-10-18T05:12:05Z</dcterms:created>
  <dcterms:modified xsi:type="dcterms:W3CDTF">2021-02-18T08:03:19Z</dcterms:modified>
  <cp:category/>
  <cp:version/>
  <cp:contentType/>
  <cp:contentStatus/>
</cp:coreProperties>
</file>